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ter.j\Documents\CI MS\Safeguarding\"/>
    </mc:Choice>
  </mc:AlternateContent>
  <bookViews>
    <workbookView xWindow="0" yWindow="0" windowWidth="19200" windowHeight="7640" tabRatio="588" firstSheet="1" activeTab="1"/>
  </bookViews>
  <sheets>
    <sheet name="Introduction" sheetId="4" r:id="rId1"/>
    <sheet name="Input form" sheetId="1" r:id="rId2"/>
    <sheet name="Safeguarding Standard" sheetId="9" r:id="rId3"/>
    <sheet name="Intermediate Results" sheetId="2" r:id="rId4"/>
    <sheet name="Final Results" sheetId="3" r:id="rId5"/>
    <sheet name="Risk &amp; priorities" sheetId="5" r:id="rId6"/>
    <sheet name="Risk mitigation" sheetId="6" r:id="rId7"/>
    <sheet name="Improvement plan" sheetId="8" r:id="rId8"/>
  </sheets>
  <definedNames>
    <definedName name="_ftn1" localSheetId="1">'Input form'!#REF!</definedName>
    <definedName name="_ftnref1" localSheetId="1">'Input form'!#REF!</definedName>
    <definedName name="_xlnm.Print_Area" localSheetId="1">'Input form'!$A$1:$G$113</definedName>
    <definedName name="_xlnm.Print_Titles" localSheetId="3">'Intermediate Results'!$1:$2</definedName>
    <definedName name="RANGE_A1_C218" localSheetId="1">'Input form'!$A$1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3" i="9" l="1"/>
  <c r="R21" i="9"/>
  <c r="R16" i="9"/>
  <c r="R14" i="9"/>
  <c r="R12" i="9"/>
  <c r="R8" i="9"/>
  <c r="R5" i="9"/>
  <c r="R3" i="9"/>
  <c r="T13" i="9"/>
  <c r="G23" i="2" l="1"/>
  <c r="G22" i="2"/>
  <c r="G98" i="2"/>
  <c r="G97" i="2"/>
  <c r="G96" i="2"/>
  <c r="G95" i="2"/>
  <c r="B75" i="6" l="1"/>
  <c r="A75" i="6"/>
  <c r="B74" i="6"/>
  <c r="A74" i="6"/>
  <c r="B50" i="6"/>
  <c r="A50" i="6"/>
  <c r="G98" i="5"/>
  <c r="C98" i="5"/>
  <c r="B98" i="5"/>
  <c r="G97" i="5"/>
  <c r="C97" i="5"/>
  <c r="B97" i="5"/>
  <c r="G64" i="5"/>
  <c r="C64" i="5"/>
  <c r="B64" i="5"/>
  <c r="L2" i="9"/>
  <c r="G16" i="9"/>
  <c r="F16" i="9"/>
  <c r="G8" i="9"/>
  <c r="F8" i="9"/>
  <c r="G5" i="9"/>
  <c r="F5" i="9"/>
  <c r="G23" i="9"/>
  <c r="F23" i="9"/>
  <c r="G21" i="9"/>
  <c r="F21" i="9"/>
  <c r="G14" i="9"/>
  <c r="F14" i="9"/>
  <c r="G12" i="9"/>
  <c r="F12" i="9"/>
  <c r="G3" i="9"/>
  <c r="F3" i="9"/>
  <c r="A20" i="9" l="1"/>
  <c r="R20" i="9" s="1"/>
  <c r="B19" i="9"/>
  <c r="A19" i="9"/>
  <c r="R19" i="9" s="1"/>
  <c r="B15" i="9"/>
  <c r="A15" i="9"/>
  <c r="R15" i="9" s="1"/>
  <c r="D98" i="2"/>
  <c r="D20" i="9" s="1"/>
  <c r="B98" i="2"/>
  <c r="B20" i="9" s="1"/>
  <c r="D97" i="2"/>
  <c r="E97" i="2" s="1"/>
  <c r="B97" i="2"/>
  <c r="F94" i="2"/>
  <c r="B64" i="2"/>
  <c r="G64" i="2"/>
  <c r="D64" i="2"/>
  <c r="E64" i="2" s="1"/>
  <c r="H64" i="2" s="1"/>
  <c r="F58" i="2"/>
  <c r="D15" i="9" l="1"/>
  <c r="D14" i="9" s="1"/>
  <c r="D19" i="9"/>
  <c r="E98" i="2"/>
  <c r="H98" i="2" s="1"/>
  <c r="I98" i="2" s="1"/>
  <c r="E19" i="9"/>
  <c r="E20" i="9"/>
  <c r="H20" i="9" s="1"/>
  <c r="I20" i="9" s="1"/>
  <c r="H97" i="2"/>
  <c r="I97" i="2"/>
  <c r="I64" i="2"/>
  <c r="H19" i="9" l="1"/>
  <c r="I19" i="9" s="1"/>
  <c r="B55" i="3"/>
  <c r="B9" i="8"/>
  <c r="B8" i="8"/>
  <c r="A9" i="6"/>
  <c r="B9" i="6"/>
  <c r="F73" i="2" l="1"/>
  <c r="F65" i="2"/>
  <c r="A73" i="6"/>
  <c r="B72" i="6"/>
  <c r="A72" i="6"/>
  <c r="G95" i="5"/>
  <c r="C95" i="5"/>
  <c r="B95" i="5"/>
  <c r="B94" i="5"/>
  <c r="G111" i="2"/>
  <c r="F109" i="2"/>
  <c r="F99" i="2"/>
  <c r="G94" i="2"/>
  <c r="D95" i="2"/>
  <c r="B95" i="2"/>
  <c r="B17" i="9" s="1"/>
  <c r="A17" i="9"/>
  <c r="R17" i="9" s="1"/>
  <c r="B94" i="2"/>
  <c r="F92" i="1"/>
  <c r="G92" i="1" s="1"/>
  <c r="D17" i="9" l="1"/>
  <c r="E17" i="9" s="1"/>
  <c r="H17" i="9" s="1"/>
  <c r="E95" i="2"/>
  <c r="I17" i="9" l="1"/>
  <c r="H95" i="2"/>
  <c r="I95" i="2" l="1"/>
  <c r="B7" i="8"/>
  <c r="B6" i="8"/>
  <c r="A84" i="6"/>
  <c r="B84" i="6"/>
  <c r="A85" i="6"/>
  <c r="B85" i="6"/>
  <c r="B82" i="6"/>
  <c r="A82" i="6"/>
  <c r="B81" i="6"/>
  <c r="A81" i="6"/>
  <c r="B80" i="6"/>
  <c r="A80" i="6"/>
  <c r="B79" i="6"/>
  <c r="A79" i="6"/>
  <c r="B78" i="6"/>
  <c r="A78" i="6"/>
  <c r="B83" i="6"/>
  <c r="A83" i="6"/>
  <c r="B73" i="6"/>
  <c r="B77" i="6"/>
  <c r="A77" i="6"/>
  <c r="B76" i="6"/>
  <c r="A76" i="6"/>
  <c r="B71" i="6"/>
  <c r="A71"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G101" i="2"/>
  <c r="G76" i="2"/>
  <c r="G67" i="2"/>
  <c r="F112" i="1"/>
  <c r="G112" i="1" s="1"/>
  <c r="F110" i="1"/>
  <c r="G110" i="1" s="1"/>
  <c r="F107" i="1"/>
  <c r="G107" i="1" s="1"/>
  <c r="F105" i="1"/>
  <c r="G105" i="1" s="1"/>
  <c r="F103" i="1"/>
  <c r="G103" i="1" s="1"/>
  <c r="F100" i="1"/>
  <c r="G100" i="1" s="1"/>
  <c r="F97" i="1"/>
  <c r="G97" i="1" s="1"/>
  <c r="F87" i="1"/>
  <c r="G87" i="1" s="1"/>
  <c r="F84" i="1"/>
  <c r="G84" i="1" s="1"/>
  <c r="F80" i="1"/>
  <c r="G80" i="1" s="1"/>
  <c r="F78" i="1"/>
  <c r="G78" i="1" s="1"/>
  <c r="F71" i="1"/>
  <c r="G71" i="1" s="1"/>
  <c r="F69" i="1"/>
  <c r="G69" i="1" s="1"/>
  <c r="F63" i="1"/>
  <c r="G63" i="1" s="1"/>
  <c r="F56" i="1"/>
  <c r="G56" i="1" s="1"/>
  <c r="F52" i="1"/>
  <c r="G52" i="1" s="1"/>
  <c r="F49" i="1"/>
  <c r="G49" i="1" s="1"/>
  <c r="F47" i="1"/>
  <c r="G47" i="1" s="1"/>
  <c r="F45" i="1"/>
  <c r="G45" i="1" s="1"/>
  <c r="F34" i="1"/>
  <c r="G34" i="1" s="1"/>
  <c r="F31" i="1"/>
  <c r="G31" i="1" s="1"/>
  <c r="F27" i="1"/>
  <c r="G27" i="1" s="1"/>
  <c r="F25" i="1"/>
  <c r="G25" i="1" s="1"/>
  <c r="F22" i="1"/>
  <c r="G22" i="1" s="1"/>
  <c r="F19" i="1"/>
  <c r="G19" i="1" s="1"/>
  <c r="F16" i="1"/>
  <c r="G16" i="1" s="1"/>
  <c r="F14" i="1"/>
  <c r="G14" i="1" s="1"/>
  <c r="F12" i="1"/>
  <c r="G12" i="1" s="1"/>
  <c r="F8" i="1"/>
  <c r="G8" i="1" s="1"/>
  <c r="F5" i="1"/>
  <c r="G5" i="1" s="1"/>
  <c r="F2" i="1"/>
  <c r="G2" i="1" s="1"/>
  <c r="G69" i="2" l="1"/>
  <c r="G68" i="2"/>
  <c r="G77" i="2"/>
  <c r="G74" i="2"/>
  <c r="G70" i="2"/>
  <c r="G75" i="2"/>
  <c r="G66" i="2"/>
  <c r="G65" i="2" s="1"/>
  <c r="D30" i="2"/>
  <c r="D31" i="2"/>
  <c r="E31" i="2" s="1"/>
  <c r="D32" i="2"/>
  <c r="E32" i="2" s="1"/>
  <c r="B53" i="3"/>
  <c r="F24" i="2"/>
  <c r="B115" i="5"/>
  <c r="B114" i="5"/>
  <c r="B113" i="5"/>
  <c r="B112" i="5"/>
  <c r="B110" i="5"/>
  <c r="B109" i="5"/>
  <c r="B108" i="5"/>
  <c r="B107" i="5"/>
  <c r="B106" i="5"/>
  <c r="B105" i="5"/>
  <c r="B104" i="5"/>
  <c r="B103" i="5"/>
  <c r="B102" i="5"/>
  <c r="B111" i="5"/>
  <c r="B100" i="5"/>
  <c r="B99" i="5"/>
  <c r="C92" i="5"/>
  <c r="B92" i="5"/>
  <c r="B91" i="5"/>
  <c r="B90" i="5"/>
  <c r="B89" i="5"/>
  <c r="B88" i="5"/>
  <c r="B87" i="5"/>
  <c r="B86" i="5"/>
  <c r="B85" i="5"/>
  <c r="B84" i="5"/>
  <c r="B83" i="5"/>
  <c r="B82" i="5"/>
  <c r="B81" i="5"/>
  <c r="B80" i="5"/>
  <c r="B79" i="5"/>
  <c r="B78" i="5"/>
  <c r="B73" i="5"/>
  <c r="B72" i="5"/>
  <c r="B71" i="5"/>
  <c r="B70" i="5"/>
  <c r="B69" i="5"/>
  <c r="B68" i="5"/>
  <c r="B96" i="5"/>
  <c r="B67" i="5"/>
  <c r="B101" i="5"/>
  <c r="B66" i="5"/>
  <c r="B63" i="5"/>
  <c r="B62" i="5"/>
  <c r="B61" i="5"/>
  <c r="B60" i="5"/>
  <c r="B59" i="5"/>
  <c r="B58" i="5"/>
  <c r="B77" i="5"/>
  <c r="B76" i="5"/>
  <c r="B75" i="5"/>
  <c r="B74" i="5"/>
  <c r="B65"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5" i="5"/>
  <c r="B24" i="5"/>
  <c r="B23" i="5"/>
  <c r="B22" i="5"/>
  <c r="B21" i="5"/>
  <c r="B20" i="5"/>
  <c r="B19" i="5"/>
  <c r="B18" i="5"/>
  <c r="B17" i="5"/>
  <c r="B16" i="5"/>
  <c r="B15" i="5"/>
  <c r="B14" i="5"/>
  <c r="B13" i="5"/>
  <c r="B12" i="5"/>
  <c r="B11" i="5"/>
  <c r="B10" i="5"/>
  <c r="B9" i="5"/>
  <c r="B8" i="5"/>
  <c r="B7" i="5"/>
  <c r="B6" i="5"/>
  <c r="B5" i="5"/>
  <c r="B4" i="5"/>
  <c r="C6" i="5"/>
  <c r="G8" i="5"/>
  <c r="C8" i="5"/>
  <c r="G6" i="5"/>
  <c r="G81" i="5"/>
  <c r="G115" i="5"/>
  <c r="G113" i="5"/>
  <c r="G110" i="5"/>
  <c r="G108" i="5"/>
  <c r="G106" i="5"/>
  <c r="G104" i="5"/>
  <c r="G103" i="5"/>
  <c r="G111" i="5"/>
  <c r="G100" i="5"/>
  <c r="G92" i="5"/>
  <c r="G91" i="5"/>
  <c r="G90" i="5"/>
  <c r="G88" i="5"/>
  <c r="G87" i="5"/>
  <c r="G85" i="5"/>
  <c r="G84" i="5"/>
  <c r="G83" i="5"/>
  <c r="G79" i="5"/>
  <c r="G78" i="5"/>
  <c r="G72" i="5"/>
  <c r="G70" i="5"/>
  <c r="G69" i="5"/>
  <c r="G68" i="5"/>
  <c r="G96" i="5"/>
  <c r="G67" i="5"/>
  <c r="G101" i="5"/>
  <c r="G66" i="5"/>
  <c r="G63" i="5"/>
  <c r="G62" i="5"/>
  <c r="G61" i="5"/>
  <c r="G60" i="5"/>
  <c r="G59" i="5"/>
  <c r="G77" i="5"/>
  <c r="G76" i="5"/>
  <c r="G75" i="5"/>
  <c r="G74" i="5"/>
  <c r="G56" i="5"/>
  <c r="G55" i="5"/>
  <c r="G53" i="5"/>
  <c r="G52" i="5"/>
  <c r="G50" i="5"/>
  <c r="G48" i="5"/>
  <c r="G46" i="5"/>
  <c r="G45" i="5"/>
  <c r="G44" i="5"/>
  <c r="G43" i="5"/>
  <c r="G42" i="5"/>
  <c r="G41" i="5"/>
  <c r="G40" i="5"/>
  <c r="G39" i="5"/>
  <c r="G38" i="5"/>
  <c r="G37" i="5"/>
  <c r="G35" i="5"/>
  <c r="G34" i="5"/>
  <c r="G32" i="5"/>
  <c r="G31" i="5"/>
  <c r="G30" i="5"/>
  <c r="G28" i="5"/>
  <c r="G25" i="5"/>
  <c r="G23" i="5"/>
  <c r="G22" i="5"/>
  <c r="G20" i="5"/>
  <c r="G19" i="5"/>
  <c r="G17" i="5"/>
  <c r="G15" i="5"/>
  <c r="G13" i="5"/>
  <c r="G12" i="5"/>
  <c r="G11" i="5"/>
  <c r="G9" i="5"/>
  <c r="C9" i="5"/>
  <c r="G5" i="5"/>
  <c r="C115" i="5"/>
  <c r="C113" i="5"/>
  <c r="C110" i="5"/>
  <c r="C108" i="5"/>
  <c r="C106" i="5"/>
  <c r="C104" i="5"/>
  <c r="C103" i="5"/>
  <c r="C111" i="5"/>
  <c r="C100" i="5"/>
  <c r="C91" i="5"/>
  <c r="C90" i="5"/>
  <c r="C88" i="5"/>
  <c r="C87" i="5"/>
  <c r="C85" i="5"/>
  <c r="C84" i="5"/>
  <c r="C83" i="5"/>
  <c r="C81" i="5"/>
  <c r="C79" i="5"/>
  <c r="C78" i="5"/>
  <c r="C72" i="5"/>
  <c r="C70" i="5"/>
  <c r="C69" i="5"/>
  <c r="C68" i="5"/>
  <c r="C96" i="5"/>
  <c r="C67" i="5"/>
  <c r="C101" i="5"/>
  <c r="C66" i="5"/>
  <c r="C63" i="5"/>
  <c r="C62" i="5"/>
  <c r="C61" i="5"/>
  <c r="C60" i="5"/>
  <c r="C59" i="5"/>
  <c r="C77" i="5"/>
  <c r="C76" i="5"/>
  <c r="C75" i="5"/>
  <c r="C74" i="5"/>
  <c r="C56" i="5"/>
  <c r="C55" i="5"/>
  <c r="C53" i="5"/>
  <c r="C52" i="5"/>
  <c r="C50" i="5"/>
  <c r="C48" i="5"/>
  <c r="C46" i="5"/>
  <c r="C45" i="5"/>
  <c r="C44" i="5"/>
  <c r="C43" i="5"/>
  <c r="C42" i="5"/>
  <c r="C41" i="5"/>
  <c r="C40" i="5"/>
  <c r="C39" i="5"/>
  <c r="C38" i="5"/>
  <c r="C37" i="5"/>
  <c r="C35" i="5"/>
  <c r="C34" i="5"/>
  <c r="C32" i="5"/>
  <c r="C31" i="5"/>
  <c r="C30" i="5"/>
  <c r="C28" i="5"/>
  <c r="C25" i="5"/>
  <c r="C23" i="5"/>
  <c r="C22" i="5"/>
  <c r="C20" i="5"/>
  <c r="C19" i="5"/>
  <c r="C17" i="5"/>
  <c r="C15" i="5"/>
  <c r="C13" i="5"/>
  <c r="C12" i="5"/>
  <c r="C11" i="5"/>
  <c r="C5" i="5"/>
  <c r="B54" i="3"/>
  <c r="B52" i="3"/>
  <c r="B51" i="3"/>
  <c r="B50" i="3"/>
  <c r="B49" i="3"/>
  <c r="D69" i="2"/>
  <c r="E69" i="2" s="1"/>
  <c r="D68" i="2"/>
  <c r="E68" i="2" s="1"/>
  <c r="D45" i="2"/>
  <c r="E45" i="2" s="1"/>
  <c r="D44" i="2"/>
  <c r="E44" i="2" s="1"/>
  <c r="G25" i="2"/>
  <c r="G24" i="2" s="1"/>
  <c r="D25" i="2"/>
  <c r="D24" i="2" s="1"/>
  <c r="D12" i="2"/>
  <c r="E12" i="2" s="1"/>
  <c r="B115" i="2"/>
  <c r="B114" i="2"/>
  <c r="B113" i="2"/>
  <c r="B24" i="9" s="1"/>
  <c r="A24" i="9"/>
  <c r="R24" i="9" s="1"/>
  <c r="B112" i="2"/>
  <c r="B110" i="2"/>
  <c r="B109" i="2"/>
  <c r="B108" i="2"/>
  <c r="B107" i="2"/>
  <c r="B106" i="2"/>
  <c r="B105" i="2"/>
  <c r="B104" i="2"/>
  <c r="B103" i="2"/>
  <c r="B102" i="2"/>
  <c r="B111" i="2"/>
  <c r="B100" i="2"/>
  <c r="B99" i="2"/>
  <c r="B93" i="2"/>
  <c r="B92" i="2"/>
  <c r="B91" i="2"/>
  <c r="B90" i="2"/>
  <c r="B89" i="2"/>
  <c r="B88" i="2"/>
  <c r="B87" i="2"/>
  <c r="B86" i="2"/>
  <c r="B85" i="2"/>
  <c r="B84" i="2"/>
  <c r="B83" i="2"/>
  <c r="B82" i="2"/>
  <c r="B81" i="2"/>
  <c r="B80" i="2"/>
  <c r="B79" i="2"/>
  <c r="B78" i="2"/>
  <c r="B73" i="2"/>
  <c r="B72" i="2"/>
  <c r="B71" i="2"/>
  <c r="B70" i="2"/>
  <c r="B69" i="2"/>
  <c r="B68" i="2"/>
  <c r="B96" i="2"/>
  <c r="B18" i="9" s="1"/>
  <c r="A18" i="9"/>
  <c r="R18" i="9" s="1"/>
  <c r="B67" i="2"/>
  <c r="B101" i="2"/>
  <c r="B22" i="9" s="1"/>
  <c r="A22" i="9"/>
  <c r="R22" i="9" s="1"/>
  <c r="B66" i="2"/>
  <c r="B63" i="2"/>
  <c r="B62" i="2"/>
  <c r="B61" i="2"/>
  <c r="B60" i="2"/>
  <c r="B59" i="2"/>
  <c r="B58" i="2"/>
  <c r="B77" i="2"/>
  <c r="B76" i="2"/>
  <c r="B75" i="2"/>
  <c r="B74" i="2"/>
  <c r="B65" i="2"/>
  <c r="B57" i="2"/>
  <c r="B56" i="2"/>
  <c r="B55" i="2"/>
  <c r="B54" i="2"/>
  <c r="B53" i="2"/>
  <c r="B52" i="2"/>
  <c r="B13" i="9" s="1"/>
  <c r="A13" i="9"/>
  <c r="R13" i="9" s="1"/>
  <c r="B51" i="2"/>
  <c r="B50" i="2"/>
  <c r="B49" i="2"/>
  <c r="B48" i="2"/>
  <c r="B47" i="2"/>
  <c r="B46" i="2"/>
  <c r="B45" i="2"/>
  <c r="B44" i="2"/>
  <c r="B43" i="2"/>
  <c r="B42" i="2"/>
  <c r="B41" i="2"/>
  <c r="B11" i="9" s="1"/>
  <c r="A11" i="9"/>
  <c r="R11" i="9" s="1"/>
  <c r="B40" i="2"/>
  <c r="B10" i="9" s="1"/>
  <c r="A10" i="9"/>
  <c r="R10" i="9" s="1"/>
  <c r="B39" i="2"/>
  <c r="B9" i="9" s="1"/>
  <c r="A9" i="9"/>
  <c r="R9" i="9" s="1"/>
  <c r="B38" i="2"/>
  <c r="B37" i="2"/>
  <c r="B36" i="2"/>
  <c r="B35" i="2"/>
  <c r="B34" i="2"/>
  <c r="B33" i="2"/>
  <c r="B32" i="2"/>
  <c r="B31" i="2"/>
  <c r="B30" i="2"/>
  <c r="B29" i="2"/>
  <c r="B28" i="2"/>
  <c r="B27" i="2"/>
  <c r="B26" i="2"/>
  <c r="B25" i="2"/>
  <c r="B24" i="2"/>
  <c r="B23" i="2"/>
  <c r="B7" i="9" s="1"/>
  <c r="A7" i="9"/>
  <c r="R7" i="9" s="1"/>
  <c r="B22" i="2"/>
  <c r="B6" i="9" s="1"/>
  <c r="A6" i="9"/>
  <c r="R6" i="9" s="1"/>
  <c r="B21" i="2"/>
  <c r="B20" i="2"/>
  <c r="B19" i="2"/>
  <c r="B18" i="2"/>
  <c r="B17" i="2"/>
  <c r="B16" i="2"/>
  <c r="B15" i="2"/>
  <c r="B14" i="2"/>
  <c r="B13" i="2"/>
  <c r="B12" i="2"/>
  <c r="B11" i="2"/>
  <c r="B4" i="9" s="1"/>
  <c r="A4" i="9"/>
  <c r="R4" i="9" s="1"/>
  <c r="B10" i="2"/>
  <c r="B9" i="2"/>
  <c r="B8" i="2"/>
  <c r="B7" i="2"/>
  <c r="B6" i="2"/>
  <c r="B5" i="2"/>
  <c r="B4" i="2"/>
  <c r="B3" i="2"/>
  <c r="D70" i="2"/>
  <c r="E70" i="2" s="1"/>
  <c r="D96" i="2"/>
  <c r="D94" i="2" s="1"/>
  <c r="D67" i="2"/>
  <c r="E67" i="2" s="1"/>
  <c r="D101" i="2"/>
  <c r="D22" i="9" s="1"/>
  <c r="D21" i="9" s="1"/>
  <c r="D66" i="2"/>
  <c r="D63" i="2"/>
  <c r="E63" i="2" s="1"/>
  <c r="D53" i="2"/>
  <c r="E53" i="2" s="1"/>
  <c r="D76" i="2"/>
  <c r="E76" i="2" s="1"/>
  <c r="D77" i="2"/>
  <c r="D75" i="2"/>
  <c r="D74" i="2"/>
  <c r="D5" i="2"/>
  <c r="E5" i="2" s="1"/>
  <c r="D6" i="2"/>
  <c r="E6" i="2" s="1"/>
  <c r="D8" i="2"/>
  <c r="E8" i="2" s="1"/>
  <c r="D115" i="2"/>
  <c r="D114" i="2" s="1"/>
  <c r="D113" i="2"/>
  <c r="D108" i="2"/>
  <c r="D107" i="2" s="1"/>
  <c r="F7" i="3"/>
  <c r="F16" i="3"/>
  <c r="F25" i="3"/>
  <c r="F34" i="3"/>
  <c r="F54" i="2"/>
  <c r="G56" i="2" s="1"/>
  <c r="F33" i="2"/>
  <c r="G35" i="2" s="1"/>
  <c r="F29" i="2"/>
  <c r="G30" i="2" s="1"/>
  <c r="F14" i="2"/>
  <c r="G15" i="2" s="1"/>
  <c r="G14" i="2" s="1"/>
  <c r="F114" i="2"/>
  <c r="G115" i="2" s="1"/>
  <c r="G114" i="2" s="1"/>
  <c r="F112" i="2"/>
  <c r="G113" i="2" s="1"/>
  <c r="G112" i="2" s="1"/>
  <c r="F4" i="2"/>
  <c r="G6" i="2" s="1"/>
  <c r="F7" i="2"/>
  <c r="G8" i="2" s="1"/>
  <c r="F16" i="2"/>
  <c r="G17" i="2" s="1"/>
  <c r="G16" i="2" s="1"/>
  <c r="F18" i="2"/>
  <c r="G19" i="2" s="1"/>
  <c r="F21" i="2"/>
  <c r="F27" i="2"/>
  <c r="G28" i="2" s="1"/>
  <c r="G27" i="2" s="1"/>
  <c r="F36" i="2"/>
  <c r="G39" i="2" s="1"/>
  <c r="F47" i="2"/>
  <c r="G48" i="2" s="1"/>
  <c r="G47" i="2" s="1"/>
  <c r="F49" i="2"/>
  <c r="G50" i="2" s="1"/>
  <c r="G49" i="2" s="1"/>
  <c r="F51" i="2"/>
  <c r="G52" i="2" s="1"/>
  <c r="G62" i="2"/>
  <c r="F71" i="2"/>
  <c r="G72" i="2" s="1"/>
  <c r="G71" i="2" s="1"/>
  <c r="G79" i="2"/>
  <c r="F80" i="2"/>
  <c r="G81" i="2" s="1"/>
  <c r="G80" i="2" s="1"/>
  <c r="F82" i="2"/>
  <c r="G84" i="2" s="1"/>
  <c r="F86" i="2"/>
  <c r="G88" i="2" s="1"/>
  <c r="F89" i="2"/>
  <c r="G90" i="2" s="1"/>
  <c r="G100" i="2"/>
  <c r="G99" i="2" s="1"/>
  <c r="F102" i="2"/>
  <c r="G103" i="2" s="1"/>
  <c r="F105" i="2"/>
  <c r="G106" i="2" s="1"/>
  <c r="G105" i="2" s="1"/>
  <c r="F107" i="2"/>
  <c r="G108" i="2" s="1"/>
  <c r="G107" i="2" s="1"/>
  <c r="G110" i="2"/>
  <c r="G109" i="2" s="1"/>
  <c r="D9" i="2"/>
  <c r="E9" i="2" s="1"/>
  <c r="D11" i="2"/>
  <c r="D4" i="9" s="1"/>
  <c r="D3" i="9" s="1"/>
  <c r="D13" i="2"/>
  <c r="E13" i="2" s="1"/>
  <c r="D15" i="2"/>
  <c r="D14" i="2" s="1"/>
  <c r="D17" i="2"/>
  <c r="E17" i="2" s="1"/>
  <c r="D19" i="2"/>
  <c r="E19" i="2" s="1"/>
  <c r="D20" i="2"/>
  <c r="E20" i="2" s="1"/>
  <c r="D22" i="2"/>
  <c r="D6" i="9" s="1"/>
  <c r="D23" i="2"/>
  <c r="D7" i="9" s="1"/>
  <c r="D28" i="2"/>
  <c r="E28" i="2" s="1"/>
  <c r="D34" i="2"/>
  <c r="E34" i="2" s="1"/>
  <c r="D35" i="2"/>
  <c r="E35" i="2" s="1"/>
  <c r="D37" i="2"/>
  <c r="E37" i="2" s="1"/>
  <c r="D38" i="2"/>
  <c r="E38" i="2" s="1"/>
  <c r="D39" i="2"/>
  <c r="D9" i="9" s="1"/>
  <c r="D40" i="2"/>
  <c r="D10" i="9" s="1"/>
  <c r="D41" i="2"/>
  <c r="D11" i="9" s="1"/>
  <c r="E11" i="9" s="1"/>
  <c r="H11" i="9" s="1"/>
  <c r="I11" i="9" s="1"/>
  <c r="D42" i="2"/>
  <c r="E42" i="2" s="1"/>
  <c r="D43" i="2"/>
  <c r="E43" i="2" s="1"/>
  <c r="D46" i="2"/>
  <c r="E46" i="2" s="1"/>
  <c r="D48" i="2"/>
  <c r="E48" i="2" s="1"/>
  <c r="D50" i="2"/>
  <c r="D49" i="2" s="1"/>
  <c r="D52" i="2"/>
  <c r="D55" i="2"/>
  <c r="E55" i="2" s="1"/>
  <c r="D56" i="2"/>
  <c r="D59" i="2"/>
  <c r="D60" i="2"/>
  <c r="D61" i="2"/>
  <c r="E61" i="2" s="1"/>
  <c r="D62" i="2"/>
  <c r="D72" i="2"/>
  <c r="E72" i="2" s="1"/>
  <c r="D78" i="2"/>
  <c r="E78" i="2" s="1"/>
  <c r="D79" i="2"/>
  <c r="E79" i="2" s="1"/>
  <c r="D81" i="2"/>
  <c r="E81" i="2" s="1"/>
  <c r="D83" i="2"/>
  <c r="D84" i="2"/>
  <c r="E84" i="2" s="1"/>
  <c r="D85" i="2"/>
  <c r="D87" i="2"/>
  <c r="E87" i="2" s="1"/>
  <c r="D88" i="2"/>
  <c r="D90" i="2"/>
  <c r="E90" i="2" s="1"/>
  <c r="D91" i="2"/>
  <c r="D92" i="2"/>
  <c r="E92" i="2" s="1"/>
  <c r="D100" i="2"/>
  <c r="D111" i="2"/>
  <c r="D103" i="2"/>
  <c r="D104" i="2"/>
  <c r="E104" i="2" s="1"/>
  <c r="D106" i="2"/>
  <c r="D105" i="2" s="1"/>
  <c r="D110" i="2"/>
  <c r="D109" i="2" s="1"/>
  <c r="G32" i="2"/>
  <c r="F10" i="2"/>
  <c r="G11" i="2" s="1"/>
  <c r="G104" i="2"/>
  <c r="G63" i="2"/>
  <c r="G41" i="2"/>
  <c r="G61" i="2"/>
  <c r="G78" i="2"/>
  <c r="G92" i="2"/>
  <c r="G59" i="2"/>
  <c r="G58" i="2" s="1"/>
  <c r="G60" i="2"/>
  <c r="G34" i="2"/>
  <c r="G37" i="2"/>
  <c r="D8" i="9" l="1"/>
  <c r="D24" i="9"/>
  <c r="D5" i="9"/>
  <c r="D58" i="2"/>
  <c r="E113" i="2"/>
  <c r="H113" i="2" s="1"/>
  <c r="E62" i="2"/>
  <c r="H62" i="2" s="1"/>
  <c r="I62" i="2" s="1"/>
  <c r="D18" i="9"/>
  <c r="E77" i="2"/>
  <c r="H77" i="2" s="1"/>
  <c r="I77" i="2" s="1"/>
  <c r="E52" i="2"/>
  <c r="D13" i="9"/>
  <c r="G31" i="2"/>
  <c r="G29" i="2" s="1"/>
  <c r="E15" i="9"/>
  <c r="E9" i="9"/>
  <c r="E22" i="9"/>
  <c r="E10" i="9"/>
  <c r="H10" i="9" s="1"/>
  <c r="I10" i="9" s="1"/>
  <c r="E6" i="9"/>
  <c r="E4" i="9"/>
  <c r="E3" i="9" s="1"/>
  <c r="E7" i="9"/>
  <c r="H7" i="9" s="1"/>
  <c r="I7" i="9" s="1"/>
  <c r="G9" i="2"/>
  <c r="G55" i="2"/>
  <c r="G83" i="2"/>
  <c r="G45" i="2"/>
  <c r="H45" i="2" s="1"/>
  <c r="I45" i="2" s="1"/>
  <c r="G38" i="2"/>
  <c r="H38" i="2" s="1"/>
  <c r="I38" i="2" s="1"/>
  <c r="E96" i="2"/>
  <c r="E94" i="2" s="1"/>
  <c r="E101" i="2"/>
  <c r="H101" i="2" s="1"/>
  <c r="I101" i="2" s="1"/>
  <c r="E60" i="2"/>
  <c r="H60" i="2" s="1"/>
  <c r="E41" i="2"/>
  <c r="H41" i="2" s="1"/>
  <c r="I41" i="2" s="1"/>
  <c r="E40" i="2"/>
  <c r="E39" i="2"/>
  <c r="E23" i="2"/>
  <c r="E22" i="2"/>
  <c r="G53" i="2"/>
  <c r="E59" i="2"/>
  <c r="E58" i="2" s="1"/>
  <c r="E74" i="2"/>
  <c r="D73" i="2"/>
  <c r="D99" i="2"/>
  <c r="E66" i="2"/>
  <c r="E65" i="2" s="1"/>
  <c r="D65" i="2"/>
  <c r="G73" i="2"/>
  <c r="G12" i="2"/>
  <c r="H12" i="2" s="1"/>
  <c r="I12" i="2" s="1"/>
  <c r="G85" i="2"/>
  <c r="G46" i="2"/>
  <c r="H46" i="2" s="1"/>
  <c r="I46" i="2" s="1"/>
  <c r="G40" i="2"/>
  <c r="G42" i="2"/>
  <c r="H42" i="2" s="1"/>
  <c r="I42" i="2" s="1"/>
  <c r="G43" i="2"/>
  <c r="H43" i="2" s="1"/>
  <c r="I43" i="2" s="1"/>
  <c r="G44" i="2"/>
  <c r="H44" i="2" s="1"/>
  <c r="I44" i="2" s="1"/>
  <c r="H70" i="2"/>
  <c r="I70" i="2" s="1"/>
  <c r="G13" i="2"/>
  <c r="H13" i="2" s="1"/>
  <c r="I13" i="2" s="1"/>
  <c r="H68" i="2"/>
  <c r="I68" i="2" s="1"/>
  <c r="G5" i="2"/>
  <c r="G4" i="2" s="1"/>
  <c r="H61" i="2"/>
  <c r="I61" i="2" s="1"/>
  <c r="G21" i="2"/>
  <c r="H63" i="2"/>
  <c r="I63" i="2" s="1"/>
  <c r="H67" i="2"/>
  <c r="I67" i="2" s="1"/>
  <c r="H69" i="2"/>
  <c r="I69" i="2" s="1"/>
  <c r="G51" i="2"/>
  <c r="D80" i="2"/>
  <c r="G20" i="2"/>
  <c r="G18" i="2" s="1"/>
  <c r="G87" i="2"/>
  <c r="G86" i="2" s="1"/>
  <c r="G102" i="2"/>
  <c r="G33" i="2"/>
  <c r="G91" i="2"/>
  <c r="G89" i="2" s="1"/>
  <c r="G82" i="2"/>
  <c r="G54" i="2"/>
  <c r="G7" i="2"/>
  <c r="H6" i="2"/>
  <c r="I6" i="2" s="1"/>
  <c r="H90" i="2"/>
  <c r="I90" i="2" s="1"/>
  <c r="H84" i="2"/>
  <c r="I84" i="2" s="1"/>
  <c r="H78" i="2"/>
  <c r="I78" i="2" s="1"/>
  <c r="H31" i="2"/>
  <c r="I31" i="2" s="1"/>
  <c r="H81" i="2"/>
  <c r="H80" i="2" s="1"/>
  <c r="H35" i="2"/>
  <c r="I35" i="2" s="1"/>
  <c r="H53" i="2"/>
  <c r="I53" i="2" s="1"/>
  <c r="H32" i="2"/>
  <c r="I32" i="2" s="1"/>
  <c r="H104" i="2"/>
  <c r="I104" i="2" s="1"/>
  <c r="H92" i="2"/>
  <c r="I92" i="2" s="1"/>
  <c r="H9" i="2"/>
  <c r="I9" i="2" s="1"/>
  <c r="H76" i="2"/>
  <c r="I76" i="2" s="1"/>
  <c r="E25" i="2"/>
  <c r="E24" i="2" s="1"/>
  <c r="D10" i="2"/>
  <c r="D71" i="2"/>
  <c r="E50" i="2"/>
  <c r="E49" i="2" s="1"/>
  <c r="E80" i="2"/>
  <c r="D18" i="2"/>
  <c r="D29" i="2"/>
  <c r="D54" i="2"/>
  <c r="E111" i="2"/>
  <c r="H111" i="2" s="1"/>
  <c r="I111" i="2" s="1"/>
  <c r="D16" i="2"/>
  <c r="D21" i="2"/>
  <c r="D112" i="2"/>
  <c r="D7" i="2"/>
  <c r="D36" i="2"/>
  <c r="E110" i="2"/>
  <c r="D86" i="2"/>
  <c r="D33" i="2"/>
  <c r="D4" i="2"/>
  <c r="H17" i="2"/>
  <c r="E16" i="2"/>
  <c r="H8" i="2"/>
  <c r="E7" i="2"/>
  <c r="D27" i="2"/>
  <c r="D89" i="2"/>
  <c r="D47" i="2"/>
  <c r="E71" i="2"/>
  <c r="H72" i="2"/>
  <c r="H55" i="2"/>
  <c r="E47" i="2"/>
  <c r="H48" i="2"/>
  <c r="H37" i="2"/>
  <c r="E27" i="2"/>
  <c r="H28" i="2"/>
  <c r="H27" i="2" s="1"/>
  <c r="E4" i="2"/>
  <c r="H34" i="2"/>
  <c r="E33" i="2"/>
  <c r="H79" i="2"/>
  <c r="I79" i="2" s="1"/>
  <c r="E51" i="2"/>
  <c r="H52" i="2"/>
  <c r="H19" i="2"/>
  <c r="E18" i="2"/>
  <c r="D51" i="2"/>
  <c r="D102" i="2"/>
  <c r="E106" i="2"/>
  <c r="E103" i="2"/>
  <c r="E100" i="2"/>
  <c r="E91" i="2"/>
  <c r="E88" i="2"/>
  <c r="H88" i="2" s="1"/>
  <c r="I88" i="2" s="1"/>
  <c r="E85" i="2"/>
  <c r="E83" i="2"/>
  <c r="E56" i="2"/>
  <c r="H56" i="2" s="1"/>
  <c r="I56" i="2" s="1"/>
  <c r="E15" i="2"/>
  <c r="E11" i="2"/>
  <c r="E108" i="2"/>
  <c r="E115" i="2"/>
  <c r="E75" i="2"/>
  <c r="E30" i="2"/>
  <c r="D82" i="2"/>
  <c r="H22" i="9" l="1"/>
  <c r="E21" i="9"/>
  <c r="E13" i="9"/>
  <c r="D12" i="9"/>
  <c r="D28" i="9"/>
  <c r="C115" i="1" s="1"/>
  <c r="H9" i="9"/>
  <c r="H8" i="9" s="1"/>
  <c r="J8" i="9" s="1"/>
  <c r="E8" i="9"/>
  <c r="E112" i="2"/>
  <c r="E24" i="9"/>
  <c r="D23" i="9"/>
  <c r="E18" i="9"/>
  <c r="D16" i="9"/>
  <c r="H96" i="2"/>
  <c r="H94" i="2" s="1"/>
  <c r="H15" i="9"/>
  <c r="E14" i="9"/>
  <c r="I22" i="9"/>
  <c r="I21" i="9" s="1"/>
  <c r="H21" i="9"/>
  <c r="J21" i="9" s="1"/>
  <c r="K21" i="9" s="1"/>
  <c r="N21" i="9" s="1"/>
  <c r="O21" i="9" s="1"/>
  <c r="I15" i="9"/>
  <c r="I14" i="9" s="1"/>
  <c r="H14" i="9"/>
  <c r="J14" i="9" s="1"/>
  <c r="K14" i="9" s="1"/>
  <c r="N14" i="9" s="1"/>
  <c r="O14" i="9" s="1"/>
  <c r="I9" i="9"/>
  <c r="I8" i="9" s="1"/>
  <c r="H6" i="9"/>
  <c r="E5" i="9"/>
  <c r="H85" i="2"/>
  <c r="I85" i="2" s="1"/>
  <c r="H40" i="2"/>
  <c r="I40" i="2" s="1"/>
  <c r="E21" i="2"/>
  <c r="H4" i="9"/>
  <c r="H3" i="9" s="1"/>
  <c r="J3" i="9" s="1"/>
  <c r="E36" i="2"/>
  <c r="H22" i="2"/>
  <c r="I22" i="2" s="1"/>
  <c r="E99" i="2"/>
  <c r="H5" i="2"/>
  <c r="I5" i="2" s="1"/>
  <c r="I4" i="2" s="1"/>
  <c r="H87" i="2"/>
  <c r="H39" i="2"/>
  <c r="I39" i="2" s="1"/>
  <c r="H23" i="2"/>
  <c r="I23" i="2" s="1"/>
  <c r="H59" i="2"/>
  <c r="H58" i="2" s="1"/>
  <c r="H74" i="2"/>
  <c r="I74" i="2" s="1"/>
  <c r="E73" i="2"/>
  <c r="H66" i="2"/>
  <c r="I66" i="2" s="1"/>
  <c r="I65" i="2" s="1"/>
  <c r="E109" i="2"/>
  <c r="J80" i="2"/>
  <c r="D30" i="3" s="1"/>
  <c r="E30" i="3" s="1"/>
  <c r="H30" i="3" s="1"/>
  <c r="I30" i="3" s="1"/>
  <c r="I81" i="2"/>
  <c r="I80" i="2" s="1"/>
  <c r="H20" i="2"/>
  <c r="I20" i="2" s="1"/>
  <c r="H25" i="2"/>
  <c r="I25" i="2" s="1"/>
  <c r="I24" i="2" s="1"/>
  <c r="G10" i="2"/>
  <c r="G36" i="2"/>
  <c r="H50" i="2"/>
  <c r="I50" i="2" s="1"/>
  <c r="I49" i="2" s="1"/>
  <c r="I28" i="2"/>
  <c r="I27" i="2" s="1"/>
  <c r="J27" i="2" s="1"/>
  <c r="D17" i="3" s="1"/>
  <c r="I113" i="2"/>
  <c r="I112" i="2" s="1"/>
  <c r="H112" i="2"/>
  <c r="H110" i="2"/>
  <c r="H109" i="2" s="1"/>
  <c r="H7" i="2"/>
  <c r="I8" i="2"/>
  <c r="I7" i="2" s="1"/>
  <c r="I17" i="2"/>
  <c r="I16" i="2" s="1"/>
  <c r="H16" i="2"/>
  <c r="E54" i="2"/>
  <c r="E86" i="2"/>
  <c r="E82" i="2"/>
  <c r="H83" i="2"/>
  <c r="H86" i="2"/>
  <c r="I87" i="2"/>
  <c r="I86" i="2" s="1"/>
  <c r="E114" i="2"/>
  <c r="H115" i="2"/>
  <c r="H91" i="2"/>
  <c r="E89" i="2"/>
  <c r="I19" i="2"/>
  <c r="H47" i="2"/>
  <c r="I48" i="2"/>
  <c r="I47" i="2" s="1"/>
  <c r="H75" i="2"/>
  <c r="E14" i="2"/>
  <c r="H15" i="2"/>
  <c r="E105" i="2"/>
  <c r="H106" i="2"/>
  <c r="I37" i="2"/>
  <c r="E107" i="2"/>
  <c r="H108" i="2"/>
  <c r="H100" i="2"/>
  <c r="H99" i="2" s="1"/>
  <c r="H51" i="2"/>
  <c r="I52" i="2"/>
  <c r="I51" i="2" s="1"/>
  <c r="H54" i="2"/>
  <c r="I55" i="2"/>
  <c r="I54" i="2" s="1"/>
  <c r="H30" i="2"/>
  <c r="E29" i="2"/>
  <c r="E10" i="2"/>
  <c r="H11" i="2"/>
  <c r="E102" i="2"/>
  <c r="H103" i="2"/>
  <c r="I60" i="2"/>
  <c r="H33" i="2"/>
  <c r="J33" i="2" s="1"/>
  <c r="D19" i="3" s="1"/>
  <c r="I34" i="2"/>
  <c r="I33" i="2" s="1"/>
  <c r="H71" i="2"/>
  <c r="J71" i="2" s="1"/>
  <c r="D28" i="3" s="1"/>
  <c r="I72" i="2"/>
  <c r="I71" i="2" s="1"/>
  <c r="D35" i="9" l="1"/>
  <c r="D69" i="3"/>
  <c r="K8" i="9"/>
  <c r="N8" i="9" s="1"/>
  <c r="O8" i="9" s="1"/>
  <c r="D33" i="9"/>
  <c r="D67" i="3"/>
  <c r="H13" i="9"/>
  <c r="E12" i="9"/>
  <c r="H24" i="9"/>
  <c r="E23" i="9"/>
  <c r="I96" i="2"/>
  <c r="I94" i="2" s="1"/>
  <c r="J94" i="2" s="1"/>
  <c r="D35" i="3" s="1"/>
  <c r="D55" i="3" s="1"/>
  <c r="H18" i="9"/>
  <c r="E16" i="9"/>
  <c r="I6" i="9"/>
  <c r="I5" i="9" s="1"/>
  <c r="H5" i="9"/>
  <c r="J51" i="2"/>
  <c r="D23" i="3" s="1"/>
  <c r="H4" i="2"/>
  <c r="J4" i="2" s="1"/>
  <c r="D8" i="3" s="1"/>
  <c r="E8" i="3" s="1"/>
  <c r="I4" i="9"/>
  <c r="I3" i="9" s="1"/>
  <c r="K3" i="9" s="1"/>
  <c r="N3" i="9" s="1"/>
  <c r="O3" i="9" s="1"/>
  <c r="H18" i="2"/>
  <c r="I21" i="2"/>
  <c r="H36" i="2"/>
  <c r="H21" i="2"/>
  <c r="I36" i="2"/>
  <c r="I59" i="2"/>
  <c r="I58" i="2" s="1"/>
  <c r="I18" i="2"/>
  <c r="H73" i="2"/>
  <c r="J112" i="2"/>
  <c r="D41" i="3" s="1"/>
  <c r="E41" i="3" s="1"/>
  <c r="H41" i="3" s="1"/>
  <c r="I41" i="3" s="1"/>
  <c r="H65" i="2"/>
  <c r="J16" i="2"/>
  <c r="D12" i="3" s="1"/>
  <c r="E12" i="3" s="1"/>
  <c r="H12" i="3" s="1"/>
  <c r="I12" i="3" s="1"/>
  <c r="J86" i="2"/>
  <c r="D32" i="3" s="1"/>
  <c r="E32" i="3" s="1"/>
  <c r="H32" i="3" s="1"/>
  <c r="I32" i="3" s="1"/>
  <c r="J54" i="2"/>
  <c r="D24" i="3" s="1"/>
  <c r="E24" i="3" s="1"/>
  <c r="H24" i="3" s="1"/>
  <c r="I24" i="3" s="1"/>
  <c r="H49" i="2"/>
  <c r="J49" i="2" s="1"/>
  <c r="D22" i="3" s="1"/>
  <c r="E22" i="3" s="1"/>
  <c r="H22" i="3" s="1"/>
  <c r="I22" i="3" s="1"/>
  <c r="J47" i="2"/>
  <c r="D21" i="3" s="1"/>
  <c r="E21" i="3" s="1"/>
  <c r="H21" i="3" s="1"/>
  <c r="I21" i="3" s="1"/>
  <c r="E17" i="3"/>
  <c r="H17" i="3" s="1"/>
  <c r="D52" i="3"/>
  <c r="J7" i="2"/>
  <c r="D9" i="3" s="1"/>
  <c r="E9" i="3" s="1"/>
  <c r="H9" i="3" s="1"/>
  <c r="I9" i="3" s="1"/>
  <c r="H24" i="2"/>
  <c r="J24" i="2" s="1"/>
  <c r="D15" i="3" s="1"/>
  <c r="E15" i="3" s="1"/>
  <c r="H15" i="3" s="1"/>
  <c r="I15" i="3" s="1"/>
  <c r="J18" i="2"/>
  <c r="D13" i="3" s="1"/>
  <c r="E13" i="3" s="1"/>
  <c r="H13" i="3" s="1"/>
  <c r="I13" i="3" s="1"/>
  <c r="I110" i="2"/>
  <c r="I109" i="2" s="1"/>
  <c r="J109" i="2" s="1"/>
  <c r="D40" i="3" s="1"/>
  <c r="E40" i="3" s="1"/>
  <c r="H40" i="3" s="1"/>
  <c r="I40" i="3" s="1"/>
  <c r="I108" i="2"/>
  <c r="I107" i="2" s="1"/>
  <c r="H107" i="2"/>
  <c r="I75" i="2"/>
  <c r="I73" i="2" s="1"/>
  <c r="H10" i="2"/>
  <c r="I11" i="2"/>
  <c r="I10" i="2" s="1"/>
  <c r="H114" i="2"/>
  <c r="I115" i="2"/>
  <c r="I114" i="2" s="1"/>
  <c r="E19" i="3"/>
  <c r="H19" i="3" s="1"/>
  <c r="I19" i="3" s="1"/>
  <c r="H29" i="2"/>
  <c r="I30" i="2"/>
  <c r="I29" i="2" s="1"/>
  <c r="I100" i="2"/>
  <c r="I99" i="2" s="1"/>
  <c r="J99" i="2" s="1"/>
  <c r="D36" i="3" s="1"/>
  <c r="E36" i="3" s="1"/>
  <c r="H36" i="3" s="1"/>
  <c r="I36" i="3" s="1"/>
  <c r="H89" i="2"/>
  <c r="J89" i="2" s="1"/>
  <c r="D33" i="3" s="1"/>
  <c r="I91" i="2"/>
  <c r="I89" i="2" s="1"/>
  <c r="H105" i="2"/>
  <c r="I106" i="2"/>
  <c r="I105" i="2" s="1"/>
  <c r="H82" i="2"/>
  <c r="I83" i="2"/>
  <c r="I82" i="2" s="1"/>
  <c r="E28" i="3"/>
  <c r="H28" i="3" s="1"/>
  <c r="I28" i="3" s="1"/>
  <c r="H102" i="2"/>
  <c r="I103" i="2"/>
  <c r="I102" i="2" s="1"/>
  <c r="E23" i="3"/>
  <c r="H23" i="3" s="1"/>
  <c r="I23" i="3" s="1"/>
  <c r="H14" i="2"/>
  <c r="I15" i="2"/>
  <c r="I14" i="2" s="1"/>
  <c r="H12" i="9" l="1"/>
  <c r="J12" i="9" s="1"/>
  <c r="K12" i="9" s="1"/>
  <c r="N12" i="9" s="1"/>
  <c r="O12" i="9" s="1"/>
  <c r="I13" i="9"/>
  <c r="I12" i="9" s="1"/>
  <c r="H23" i="9"/>
  <c r="I24" i="9"/>
  <c r="I23" i="9" s="1"/>
  <c r="I18" i="9"/>
  <c r="I16" i="9" s="1"/>
  <c r="H16" i="9"/>
  <c r="J16" i="9" s="1"/>
  <c r="J5" i="9"/>
  <c r="J73" i="2"/>
  <c r="D29" i="3" s="1"/>
  <c r="E29" i="3" s="1"/>
  <c r="H29" i="3" s="1"/>
  <c r="I29" i="3" s="1"/>
  <c r="J21" i="2"/>
  <c r="D14" i="3" s="1"/>
  <c r="E14" i="3" s="1"/>
  <c r="H14" i="3" s="1"/>
  <c r="I14" i="3" s="1"/>
  <c r="J36" i="2"/>
  <c r="D20" i="3" s="1"/>
  <c r="E20" i="3" s="1"/>
  <c r="H20" i="3" s="1"/>
  <c r="I20" i="3" s="1"/>
  <c r="J107" i="2"/>
  <c r="D39" i="3" s="1"/>
  <c r="E39" i="3" s="1"/>
  <c r="H39" i="3" s="1"/>
  <c r="I39" i="3" s="1"/>
  <c r="J105" i="2"/>
  <c r="D38" i="3" s="1"/>
  <c r="E38" i="3" s="1"/>
  <c r="H38" i="3" s="1"/>
  <c r="I38" i="3" s="1"/>
  <c r="J114" i="2"/>
  <c r="D42" i="3" s="1"/>
  <c r="E42" i="3" s="1"/>
  <c r="H42" i="3" s="1"/>
  <c r="I42" i="3" s="1"/>
  <c r="J102" i="2"/>
  <c r="D37" i="3" s="1"/>
  <c r="E37" i="3" s="1"/>
  <c r="H37" i="3" s="1"/>
  <c r="I37" i="3" s="1"/>
  <c r="J82" i="2"/>
  <c r="D31" i="3" s="1"/>
  <c r="E31" i="3" s="1"/>
  <c r="H31" i="3" s="1"/>
  <c r="I31" i="3" s="1"/>
  <c r="J29" i="2"/>
  <c r="D18" i="3" s="1"/>
  <c r="E18" i="3" s="1"/>
  <c r="D50" i="3"/>
  <c r="J65" i="2"/>
  <c r="J58" i="2"/>
  <c r="D49" i="3"/>
  <c r="J14" i="2"/>
  <c r="D11" i="3" s="1"/>
  <c r="E11" i="3" s="1"/>
  <c r="H11" i="3" s="1"/>
  <c r="I11" i="3" s="1"/>
  <c r="J10" i="2"/>
  <c r="D10" i="3" s="1"/>
  <c r="E10" i="3" s="1"/>
  <c r="H10" i="3" s="1"/>
  <c r="I10" i="3" s="1"/>
  <c r="I17" i="3"/>
  <c r="E33" i="3"/>
  <c r="H33" i="3" s="1"/>
  <c r="I33" i="3" s="1"/>
  <c r="D54" i="3"/>
  <c r="H8" i="3"/>
  <c r="E35" i="3"/>
  <c r="K5" i="9" l="1"/>
  <c r="D34" i="9"/>
  <c r="D68" i="3"/>
  <c r="K16" i="9"/>
  <c r="N16" i="9" s="1"/>
  <c r="O16" i="9" s="1"/>
  <c r="D36" i="9"/>
  <c r="D70" i="3"/>
  <c r="J23" i="9"/>
  <c r="K23" i="9" s="1"/>
  <c r="N23" i="9" s="1"/>
  <c r="O23" i="9" s="1"/>
  <c r="N5" i="9"/>
  <c r="D53" i="3"/>
  <c r="D27" i="3"/>
  <c r="E27" i="3" s="1"/>
  <c r="H27" i="3" s="1"/>
  <c r="I27" i="3" s="1"/>
  <c r="D26" i="3"/>
  <c r="E26" i="3" s="1"/>
  <c r="H26" i="3" s="1"/>
  <c r="D51" i="3"/>
  <c r="E7" i="3"/>
  <c r="H7" i="3"/>
  <c r="I8" i="3"/>
  <c r="I7" i="3" s="1"/>
  <c r="H18" i="3"/>
  <c r="E16" i="3"/>
  <c r="H35" i="3"/>
  <c r="E34" i="3"/>
  <c r="K2" i="9" l="1"/>
  <c r="O5" i="9"/>
  <c r="O2" i="9" s="1"/>
  <c r="N2" i="9"/>
  <c r="E25" i="3"/>
  <c r="J7" i="3"/>
  <c r="D58" i="3" s="1"/>
  <c r="H25" i="3"/>
  <c r="I26" i="3"/>
  <c r="I25" i="3" s="1"/>
  <c r="H34" i="3"/>
  <c r="I35" i="3"/>
  <c r="I34" i="3" s="1"/>
  <c r="I18" i="3"/>
  <c r="I16" i="3" s="1"/>
  <c r="H16" i="3"/>
  <c r="P2" i="9" l="1"/>
  <c r="J34" i="3"/>
  <c r="D61" i="3" s="1"/>
  <c r="J25" i="3"/>
  <c r="D60" i="3" s="1"/>
  <c r="J16" i="3"/>
  <c r="D59" i="3" s="1"/>
  <c r="D64" i="3" l="1"/>
  <c r="D30" i="9"/>
</calcChain>
</file>

<file path=xl/sharedStrings.xml><?xml version="1.0" encoding="utf-8"?>
<sst xmlns="http://schemas.openxmlformats.org/spreadsheetml/2006/main" count="986" uniqueCount="430">
  <si>
    <t>1.1</t>
  </si>
  <si>
    <t>1.1.1</t>
  </si>
  <si>
    <t>1.1.2</t>
  </si>
  <si>
    <t>1.2</t>
  </si>
  <si>
    <t>1.2.1</t>
  </si>
  <si>
    <t>1.2.2</t>
  </si>
  <si>
    <t>1.3</t>
  </si>
  <si>
    <t>1.3.1</t>
  </si>
  <si>
    <t>1.3.2</t>
  </si>
  <si>
    <t>1.4</t>
  </si>
  <si>
    <t>1.4.1</t>
  </si>
  <si>
    <t>1.5</t>
  </si>
  <si>
    <t>1.5.1</t>
  </si>
  <si>
    <t>1.6</t>
  </si>
  <si>
    <t>1.6.1</t>
  </si>
  <si>
    <t>1.6.2</t>
  </si>
  <si>
    <t>1.7</t>
  </si>
  <si>
    <t>1.7.1</t>
  </si>
  <si>
    <t>1.7.2</t>
  </si>
  <si>
    <t>1.8</t>
  </si>
  <si>
    <t>1.8.1</t>
  </si>
  <si>
    <t>Management Standard Governance and Organisation</t>
  </si>
  <si>
    <t>2.1</t>
  </si>
  <si>
    <t>2.1.1</t>
  </si>
  <si>
    <t>2.2</t>
  </si>
  <si>
    <t>2.2.1</t>
  </si>
  <si>
    <t>2.2.2</t>
  </si>
  <si>
    <t>2.2.3</t>
  </si>
  <si>
    <t>2.3</t>
  </si>
  <si>
    <t>2.3.1</t>
  </si>
  <si>
    <t>2.3.2</t>
  </si>
  <si>
    <t>2.4</t>
  </si>
  <si>
    <t>2.4.1</t>
  </si>
  <si>
    <t>2.4.2</t>
  </si>
  <si>
    <t>2.4.3</t>
  </si>
  <si>
    <t>2.4.4</t>
  </si>
  <si>
    <t>2.4.5</t>
  </si>
  <si>
    <t>2.4.6</t>
  </si>
  <si>
    <t>2.4.7</t>
  </si>
  <si>
    <t>2.4.8</t>
  </si>
  <si>
    <t>2.5</t>
  </si>
  <si>
    <t>2.5.1</t>
  </si>
  <si>
    <t>2.6</t>
  </si>
  <si>
    <t>2.6.1</t>
  </si>
  <si>
    <t>2.7</t>
  </si>
  <si>
    <t>2.7.1</t>
  </si>
  <si>
    <t>2.7.2</t>
  </si>
  <si>
    <t>2.8</t>
  </si>
  <si>
    <t>2.8.1</t>
  </si>
  <si>
    <t>2.8.2</t>
  </si>
  <si>
    <t>Management Standard Finance and Accountability</t>
  </si>
  <si>
    <t>3.1</t>
  </si>
  <si>
    <t>3.1.1</t>
  </si>
  <si>
    <t>3.1.2</t>
  </si>
  <si>
    <t>3.1.3</t>
  </si>
  <si>
    <t>3.1.4</t>
  </si>
  <si>
    <t>3.2</t>
  </si>
  <si>
    <t>3.2.1</t>
  </si>
  <si>
    <t>3.2.2</t>
  </si>
  <si>
    <t>3.2.3</t>
  </si>
  <si>
    <t>3.2.4</t>
  </si>
  <si>
    <t>3.2.5</t>
  </si>
  <si>
    <t>3.3</t>
  </si>
  <si>
    <t>3.3.1</t>
  </si>
  <si>
    <t>3.4</t>
  </si>
  <si>
    <t>3.4.1</t>
  </si>
  <si>
    <t>3.4.2</t>
  </si>
  <si>
    <t>3.5</t>
  </si>
  <si>
    <t>3.5.1</t>
  </si>
  <si>
    <t>3.6</t>
  </si>
  <si>
    <t>3.6.1</t>
  </si>
  <si>
    <t>3.6.2</t>
  </si>
  <si>
    <t>3.6.3</t>
  </si>
  <si>
    <t>3.7</t>
  </si>
  <si>
    <t>3.7.1</t>
  </si>
  <si>
    <t>3.7.2</t>
  </si>
  <si>
    <t>3.8</t>
  </si>
  <si>
    <t>3.8.1</t>
  </si>
  <si>
    <t>3.8.2</t>
  </si>
  <si>
    <t>3.8.3</t>
  </si>
  <si>
    <t>Management Standard Stakeholder Involvement</t>
  </si>
  <si>
    <t>4.1</t>
  </si>
  <si>
    <t>4.1.1</t>
  </si>
  <si>
    <t>4.2</t>
  </si>
  <si>
    <t>4.2.1</t>
  </si>
  <si>
    <t>4.3</t>
  </si>
  <si>
    <t>4.3.1</t>
  </si>
  <si>
    <t>4.3.2</t>
  </si>
  <si>
    <t>4.4</t>
  </si>
  <si>
    <t>4.4.1</t>
  </si>
  <si>
    <t>4.5</t>
  </si>
  <si>
    <t>4.5.1</t>
  </si>
  <si>
    <t>4.6</t>
  </si>
  <si>
    <t>4.6.1</t>
  </si>
  <si>
    <t>Initials</t>
  </si>
  <si>
    <r>
      <t>Management</t>
    </r>
    <r>
      <rPr>
        <sz val="14"/>
        <color theme="1"/>
        <rFont val="Calibri"/>
        <family val="2"/>
        <scheme val="minor"/>
      </rPr>
      <t xml:space="preserve"> </t>
    </r>
    <r>
      <rPr>
        <b/>
        <sz val="14"/>
        <color theme="1"/>
        <rFont val="Calibri"/>
        <family val="2"/>
        <scheme val="minor"/>
      </rPr>
      <t>Standard Laws and Ethical Codes</t>
    </r>
  </si>
  <si>
    <t>Nr Q's apply</t>
  </si>
  <si>
    <t>Nr Q's total</t>
  </si>
  <si>
    <t>Weight</t>
  </si>
  <si>
    <t>Average Article Score</t>
  </si>
  <si>
    <t>4.7</t>
  </si>
  <si>
    <t>4.7.1</t>
  </si>
  <si>
    <t>4.8</t>
  </si>
  <si>
    <t>Information Disclosure Policy</t>
  </si>
  <si>
    <t>4.8.1</t>
  </si>
  <si>
    <t>Advocacy</t>
  </si>
  <si>
    <t>Transparency and Accountability</t>
  </si>
  <si>
    <t>Fund Management</t>
  </si>
  <si>
    <t>Assets Management</t>
  </si>
  <si>
    <t>Procurement Policy</t>
  </si>
  <si>
    <t>Financial Planning</t>
  </si>
  <si>
    <t>Project Management</t>
  </si>
  <si>
    <t>Strategic Plan</t>
  </si>
  <si>
    <t>Human Resource Management</t>
  </si>
  <si>
    <t>Leadership and General Management</t>
  </si>
  <si>
    <t>Governance Structure</t>
  </si>
  <si>
    <t>Complaints Procedure</t>
  </si>
  <si>
    <t>Partnership Principles</t>
  </si>
  <si>
    <t>Environmental Ethics</t>
  </si>
  <si>
    <t>Humanitarian Ethics</t>
  </si>
  <si>
    <t>Result</t>
  </si>
  <si>
    <t>Result * Weight</t>
  </si>
  <si>
    <t>Result* Weighted Results</t>
  </si>
  <si>
    <t>Input * Weight</t>
  </si>
  <si>
    <t>Input</t>
  </si>
  <si>
    <t>Input* Weighted Input</t>
  </si>
  <si>
    <t>Summary of Results</t>
  </si>
  <si>
    <t>Weighted Score</t>
  </si>
  <si>
    <t>Final summary weighting and scoring</t>
  </si>
  <si>
    <t>3. Discussing the outcome:</t>
  </si>
  <si>
    <t>Not existing</t>
  </si>
  <si>
    <t>Mostly or good</t>
  </si>
  <si>
    <t>Always or exemplary</t>
  </si>
  <si>
    <t>In order to maintain the integrity of the calculation, all these cells have been protected to prevent changes being made.</t>
  </si>
  <si>
    <t>Name Member Organisation:</t>
  </si>
  <si>
    <t>Score</t>
  </si>
  <si>
    <t>Articles Scores</t>
  </si>
  <si>
    <t>Standards Scores</t>
  </si>
  <si>
    <r>
      <t>Management</t>
    </r>
    <r>
      <rPr>
        <sz val="12"/>
        <color theme="1"/>
        <rFont val="Calibri"/>
        <family val="2"/>
        <scheme val="minor"/>
      </rPr>
      <t xml:space="preserve"> </t>
    </r>
    <r>
      <rPr>
        <b/>
        <sz val="12"/>
        <color theme="1"/>
        <rFont val="Calibri"/>
        <family val="2"/>
        <scheme val="minor"/>
      </rPr>
      <t>Standard Laws and Ethical Codes</t>
    </r>
  </si>
  <si>
    <t>Intermediate summary weighting and scoring</t>
  </si>
  <si>
    <t>Rarely or insufficient</t>
  </si>
  <si>
    <t>Normally or sufficient</t>
  </si>
  <si>
    <t>Summary outcomes: mandatory articles</t>
  </si>
  <si>
    <t>Summary outcomes: standards</t>
  </si>
  <si>
    <t>Law of the land: the Organisation acts in accordance with the laws and legal requirements applicable in the country where it is registered</t>
  </si>
  <si>
    <t>Ethics and staff conduct: the Organisation adheres to the Caritas Internationalis Code of Ethics and the Caritas Internationalis Code of Conduct for Staff</t>
  </si>
  <si>
    <t>Humanitarian Ethics: the Organisation is bound to observe international Humanitarian standards and principles</t>
  </si>
  <si>
    <t>International Humanitarian standards and principles are known and applied appropriately</t>
  </si>
  <si>
    <t>Environmental Ethics: the Organisation ensures that natural resources are used wisely, waste is minimised and projects are environmentally friendly</t>
  </si>
  <si>
    <t>The CI Guidelines on Environmental Justice (2005) and inspiration from Laudato Si' are integrated in policies and applied in practice, including in programs</t>
  </si>
  <si>
    <t xml:space="preserve">Partnership Principles: the Organisation observes the CI Partnership Principles. </t>
  </si>
  <si>
    <t>1.3.3</t>
  </si>
  <si>
    <t>Regular communication is ensured between the governance and a) the Episcopal Conference or its official delegate(s) and b) staff</t>
  </si>
  <si>
    <t>2.4.10</t>
  </si>
  <si>
    <t>2.4.9</t>
  </si>
  <si>
    <t>Risk Management: the Organisation assesses internal and external risks that may prevent it from achieving its objectives carefully and regularly. Measures are in place to reduce these risks</t>
  </si>
  <si>
    <t xml:space="preserve">Relevant insurance is in place to reduce the impact of unforeseen events on people, assets and the continuity of activities </t>
  </si>
  <si>
    <t>The Organisation ensures appropriate and relevant partner selection and oversight of partner relations</t>
  </si>
  <si>
    <t>Programme budgets are realistic and regularly monitored and reported against</t>
  </si>
  <si>
    <t xml:space="preserve">Disaster risk is assessed, and where relevant, preparedness plans and an emergency response strategy/plan are developed </t>
  </si>
  <si>
    <t>Financial Planning: the Organisation has translated its strategic objectives into multi-annual plans that are drawn up in order to achieve these objectives. Within this framework annual budgets are approved before the start of their respective periods</t>
  </si>
  <si>
    <t>Annual budgets are realistic and reflect strategic and operational plans</t>
  </si>
  <si>
    <t>Fixed assets and their functioning are protected and managed in line with the principle of good stewardship</t>
  </si>
  <si>
    <t>Auditing: the Organisation's annual financial statements are audited by an external auditor, and the Organisation undertakes independent internal audits</t>
  </si>
  <si>
    <t>Advocacy: the Organisation engages in national and international advocacy within the limits established by the competent ecclesial authority</t>
  </si>
  <si>
    <t>Networking: the Organisation proactively participates in sectoral and thematic networks</t>
  </si>
  <si>
    <t>Management Standard Laws and Ethical Codes</t>
  </si>
  <si>
    <t>Law of the Land</t>
  </si>
  <si>
    <t>Ethics and Staff conduct</t>
  </si>
  <si>
    <t xml:space="preserve">Catholic Identity                          </t>
  </si>
  <si>
    <t xml:space="preserve">Management Standard Governance and Organisation   </t>
  </si>
  <si>
    <t>Constitution</t>
  </si>
  <si>
    <t>Risk Management</t>
  </si>
  <si>
    <t>Financial Management</t>
  </si>
  <si>
    <t xml:space="preserve">Auditing                                                          </t>
  </si>
  <si>
    <t xml:space="preserve">Management Standard Stakeholder Involvement            </t>
  </si>
  <si>
    <t>Interacting with Constituency</t>
  </si>
  <si>
    <t>Networking</t>
  </si>
  <si>
    <t>Information sharing</t>
  </si>
  <si>
    <t>Data protection</t>
  </si>
  <si>
    <t>blank</t>
  </si>
  <si>
    <t>PRIORITY</t>
  </si>
  <si>
    <t>Risk analysis &amp; prioritisation</t>
  </si>
  <si>
    <t>All scores in this sheet are supported with colour codes in the green-yellow-red spectrum.</t>
  </si>
  <si>
    <t>5. Next steps: identification of risks, prioritisation, improvement plan</t>
  </si>
  <si>
    <t xml:space="preserve">Spiritual aspirations of the staff are met through opportunities and time for prayer, reflection and formation of the heart </t>
  </si>
  <si>
    <t>Laws and Ethical Codes</t>
  </si>
  <si>
    <t>Governance and Organisation</t>
  </si>
  <si>
    <t>Stakeholder Involvement</t>
  </si>
  <si>
    <t>The Organisation is officially and legally registered and complies with all applicable laws and legal requirements</t>
  </si>
  <si>
    <t xml:space="preserve">A policy to prevent conflict of interest at all levels exists and is applied </t>
  </si>
  <si>
    <t>The Organisation provides coordination, accompaniment and support to its diocesan structures</t>
  </si>
  <si>
    <t xml:space="preserve">The Organisation invites and encourages the diocesan Caritas organisations to implement the CI MS </t>
  </si>
  <si>
    <t>Constitution: the Organisation has constitutional documents that refer to Caritas values</t>
  </si>
  <si>
    <t>Executive management is consultative in its decision making, meets regularly, documents its key decisions and communicates them to relevant stakeholders.</t>
  </si>
  <si>
    <t xml:space="preserve">Executive management ensures that the organigram is up-to-date and accessible </t>
  </si>
  <si>
    <t xml:space="preserve">Staff work according to clear performance objectives, have regular appraisal meetings and are provided with the appropriate support and development to fulfil their role. </t>
  </si>
  <si>
    <t xml:space="preserve">The Organisation provides orientation and formation in Caritas identity for all staff and governance members. </t>
  </si>
  <si>
    <t>Strategic Plan: the Organisation has an up-to-date, comprehensive, realistic and clear strategic plan that brings together its vision, mission and specific objectives</t>
  </si>
  <si>
    <t>The Organisation's strategic plan reflects its mission, is developed in a participatory way and is owned and used for operational planning and decision making</t>
  </si>
  <si>
    <t>Fundraising Strategy: the Organisation has a regularly updated fundraising plan for national and international resource mobilisation</t>
  </si>
  <si>
    <t>Organisational Learning: the Organisation fosters a culture in which sharing experiences informs the evolution of the organisation</t>
  </si>
  <si>
    <t>Analysis of evaluations, audits, reviews, feedback and complaints is undertaken for learning purposes and shared with relevant stakeholders</t>
  </si>
  <si>
    <t xml:space="preserve">Knowledge and experience is shared through participation in sectoral and thematic networks with a view to improve practice and better influence positive social change </t>
  </si>
  <si>
    <t>The Treasurer oversees the system for all financial transactions, which includes a separation of duties between preparation and approval of transactions</t>
  </si>
  <si>
    <t>Project closure is timely, responsive and accountable to all stakeholders</t>
  </si>
  <si>
    <t>Program staff responsible for emergency response are oriented on the CI Emergency Guidelines in their induction and ongoing development, and understand how they function</t>
  </si>
  <si>
    <t xml:space="preserve">Financial monitoring and reporting is undertaken regularly and in accordance with reporting standards (made) applicable to not-for-profit organisations, such as IAS (International Accounting Standards) or US-GAAP (Generally Accepted Accounting Principles) </t>
  </si>
  <si>
    <t>Procedures are in place and applied to ensure that property (including property titles, deeds and notarial acts), financial and project documents are stored regularly, securely and easily accessible in accordance with national (tax) laws, audit requirements and project agreements.</t>
  </si>
  <si>
    <t xml:space="preserve">The Organisation applies a procurement policy describing the approved procedure and supervision to oversee the tendering and purchasing process </t>
  </si>
  <si>
    <t>Funds are managed according to the purposes for which they have been received, and administered accordingly in the accounts.</t>
  </si>
  <si>
    <t xml:space="preserve">The auditor is required to deliver, together with the auditor's opinion, a management letter addressing weaknesses in systems and operating procedures, and including corrective action planned by executive management </t>
  </si>
  <si>
    <t>Interacting with constituency: involvement of grassroots and Parish communities</t>
  </si>
  <si>
    <t>The Organisation actively promotes the engagement of grassroots communities in its work</t>
  </si>
  <si>
    <t>An information disclosure policy is in place, applied and published externally</t>
  </si>
  <si>
    <t>Fundraising Strategy</t>
  </si>
  <si>
    <t>Impact</t>
  </si>
  <si>
    <t>Likelihood</t>
  </si>
  <si>
    <t>Risk I*L</t>
  </si>
  <si>
    <t>Notes/comments/proposed activities</t>
  </si>
  <si>
    <t>A</t>
  </si>
  <si>
    <t>B</t>
  </si>
  <si>
    <t>Start date</t>
  </si>
  <si>
    <t>End date</t>
  </si>
  <si>
    <t>C</t>
  </si>
  <si>
    <t>Success criteria/Indicators</t>
  </si>
  <si>
    <t>Review Mechanism</t>
  </si>
  <si>
    <t>After this exercise management should discuss the priorities identified, analyse the underlying 'root causes' and define</t>
  </si>
  <si>
    <t xml:space="preserve">Minor impact </t>
  </si>
  <si>
    <t>Risk</t>
  </si>
  <si>
    <t>0-2</t>
  </si>
  <si>
    <t>3-7</t>
  </si>
  <si>
    <t>8-14</t>
  </si>
  <si>
    <t>Moderate Risk</t>
  </si>
  <si>
    <t>20-25</t>
  </si>
  <si>
    <t>Moderate impact</t>
  </si>
  <si>
    <t>Major impact</t>
  </si>
  <si>
    <t>Almost certain</t>
  </si>
  <si>
    <t>Insignificant impact</t>
  </si>
  <si>
    <t>Comments self-assessment MO</t>
  </si>
  <si>
    <t>Comments assessor</t>
  </si>
  <si>
    <t>Leadership and General Management: executive leadership encourages effective and efficient implementation as per the vision and mission of the organisation, and develops new visions and strategies as required by changing circumstances and/or opportunities.</t>
  </si>
  <si>
    <t>3.1.5</t>
  </si>
  <si>
    <t>Project Quality: the Organisation ensures that all projects are carried out in accordance with appropriate technical standards</t>
  </si>
  <si>
    <t>The tools/processes contained in the CI Toolkit are used when applying for CI Emergency Appeal funds</t>
  </si>
  <si>
    <t>An accounting system with built-in double entry control mechanisms is in place and applied</t>
  </si>
  <si>
    <t>3.4.3</t>
  </si>
  <si>
    <t>3.4.4</t>
  </si>
  <si>
    <t>3.4.5</t>
  </si>
  <si>
    <t>3.4.6</t>
  </si>
  <si>
    <t>Programme and Finance Accountability</t>
  </si>
  <si>
    <t xml:space="preserve">Management Standard Programme and Finance Accountability        </t>
  </si>
  <si>
    <t>Project Quality</t>
  </si>
  <si>
    <t xml:space="preserve">    The question to ask is 'given the situation as expressed by the score, what could go wrong and what is the impact on the Organisation?'</t>
  </si>
  <si>
    <t>Once the risks are estimated (preferably in a collegial consultative process) management is asked to indicate</t>
  </si>
  <si>
    <t>PRIORITIES TO BE ADDRESSED</t>
  </si>
  <si>
    <t>Objective</t>
  </si>
  <si>
    <t>Nr</t>
  </si>
  <si>
    <t>Good practice</t>
  </si>
  <si>
    <t>Objectives to mitigate the risks</t>
  </si>
  <si>
    <t>Outcomes</t>
  </si>
  <si>
    <t>Support needed</t>
  </si>
  <si>
    <t>Key activities</t>
  </si>
  <si>
    <t>Objective(s) for improvement plan</t>
  </si>
  <si>
    <t>Next the priorities represented in the lower part of the worksheet that are to be addressed through one of the</t>
  </si>
  <si>
    <t>highlighted in the same colour as the objective.</t>
  </si>
  <si>
    <t>Responsible person/department</t>
  </si>
  <si>
    <t>IMPROVEMENT PLAN</t>
  </si>
  <si>
    <t xml:space="preserve">Person in charge: </t>
  </si>
  <si>
    <t xml:space="preserve">Date: </t>
  </si>
  <si>
    <t xml:space="preserve">Caritas:                                   </t>
  </si>
  <si>
    <t>Management Standard Programme and Finance Accountability</t>
  </si>
  <si>
    <t xml:space="preserve">Organisational Learning </t>
  </si>
  <si>
    <t>A standard procedure for allocating direct as well as indirect costs (incl. staff costs) to activities, and seeking partner agreement for covering all costs as part of project contracts, is in place</t>
  </si>
  <si>
    <t>Catholic identity: the Organisation identifies as a Catholic charitable organisation, follows Catholic Social Teaching and observes Canon Law</t>
  </si>
  <si>
    <t xml:space="preserve">Organisational leadership commit to the principles of equality and diversity and ensure that they are integrated at all levels  </t>
  </si>
  <si>
    <t>The CI Partnership Principles guide relationships with other Caritas organisations</t>
  </si>
  <si>
    <t>The constitutional documents are in harmony with the statutes of Caritas Internationalis</t>
  </si>
  <si>
    <t>Governance Structure: the role and responsibilities of governance bodies are clearly defined</t>
  </si>
  <si>
    <t>The purpose, structure and decision-making procedures of the governance and its role in the appointment of executive management are in accordance with the Organisation's statutory requirements</t>
  </si>
  <si>
    <t>The governance is composed of members who have relevant fields of expertise, one of whom is the Treasurer, who possesses financial knowledge and experience</t>
  </si>
  <si>
    <t>Executive management regularly reports to governance on its strategy, plans, budgets and operational implementation</t>
  </si>
  <si>
    <t>Job descriptions and clearly-defined reporting levels are in place for all staff, including executive management</t>
  </si>
  <si>
    <t>The Organisation has a staff salary and benefit mechanism that is implemented through employment contracts and in compliance with local labour laws</t>
  </si>
  <si>
    <t>The Organisation has in place and executes a fundraising strategy/plan that aims to ensure organisational sustainability and seeks diversification both within and beyond the CI network</t>
  </si>
  <si>
    <t>Financial Management: the Organisation exercises stewardship in the management of its financial resources, while carefully ensuring the reliability of its financial information</t>
  </si>
  <si>
    <t xml:space="preserve">Executive management regularly evaluates internal controls and takes corrective action as appropriate </t>
  </si>
  <si>
    <t>Policies and procedures that realistically reduce the risk of fraud, corruption, money laundering and misappropriation, including the use of funds for terrorist activities, are in place. Appropriate action is taken where risks or breaches of procedure are identified</t>
  </si>
  <si>
    <t>Procurement Policy: the Organisation has and applies a procurement policy describing the approved procedures and supervision of the tendering and purchasing process</t>
  </si>
  <si>
    <t>Assets Management: the Organisation demonstrates good stewardship of resources by ensuring proper procedures to guarantee the existence, maintenance and safety of all capital assets, such as: buildings, vehicle fleet and information technology equipment</t>
  </si>
  <si>
    <t>The size, use and maintenance of the vehicle fleet is managed so as to control costs and prevent misuse</t>
  </si>
  <si>
    <t>ICT policies and procedures are in place that, at a minimum, cover data security, acceptable use, and the management of hardware and software lifecycle</t>
  </si>
  <si>
    <t>Fund Management: the Organisation manages its unrestricted and restricted funds in accordance with their intended purposes</t>
  </si>
  <si>
    <t>The Organisation ensures sufficient unrestricted funds so that, should a substantial part of operations cease, financial liabilities and commitments can be met</t>
  </si>
  <si>
    <t>The auditor is selected in a transparent process from trustworthy and impartial candidates at reputable firms (preferably members of the national auditors association). They are engaged, evaluated and dismissed by the Organisation’s governance</t>
  </si>
  <si>
    <t>Internal audit is undertaken on a regular basis to prevent, anticipate and rectify anomalies in the financial and management systems and to improve performance</t>
  </si>
  <si>
    <t xml:space="preserve">The Organisation uses effective communication channels and appropriate language to inform different groups and affected people and communities about their rights and entitlements, ensures they have access to accurate and timely information and encourages participation in every stage of the project cycle  </t>
  </si>
  <si>
    <t xml:space="preserve">The Organisation applies a clear communications policy and protocol, which outlines responsibilities for both internal and external communications with stakeholders in different situations </t>
  </si>
  <si>
    <t xml:space="preserve">An advocacy strategy/plan has been developed based on the Organisation's experience and with an aim to address the root causes of injustice, and is implemented </t>
  </si>
  <si>
    <t>The Organisation engages with civil society organisations and other stakeholders to avoid duplication, leverage resources, develop and implement joint policy development and advocacy efforts, and to maximize impact</t>
  </si>
  <si>
    <t>Relevant communication mechanisms are in place to ensure that executive management is accountable and accessible to staff and external stakeholders</t>
  </si>
  <si>
    <t>Information Disclosure Policy: the Organisation is transparent and makes information about its programs and operations available to the public in accordance with an information disclosure policy</t>
  </si>
  <si>
    <t>4.2.2</t>
  </si>
  <si>
    <t>4.6.2</t>
  </si>
  <si>
    <t>15-19</t>
  </si>
  <si>
    <t>Safeguarding</t>
  </si>
  <si>
    <t>The mission to serve, accompany and defend the poor and promote charity and justice guides the Organisation's work</t>
  </si>
  <si>
    <t>Relevant elements of Canon Law serve as a reference for the Organisation's purpose, structure and functioning</t>
  </si>
  <si>
    <t>Human Rights and related international conventions serve as reference in the Organisation's fundamental texts</t>
  </si>
  <si>
    <t>Formal and appropriate complaints handling procedures for staff, participants and other stakeholders are in place and applied</t>
  </si>
  <si>
    <t>A security policy, protocols and plans for the security and wellbeing of staff and  third-party workers are in place and adhered to.</t>
  </si>
  <si>
    <t>Projects are implemented with the active involvement of the communities, using sound planning and result monitoring, with accountability to stakeholders</t>
  </si>
  <si>
    <t>Implementing level: the Organisation encourages diocesan Caritas organisations to observe these Management Standards</t>
  </si>
  <si>
    <t>The Organisation’s positions and advocacy activities are  based on a solid analysis of the problem, context and risks and on clear evidence, and are rooted in Catholic Social Teaching. These are developed and undertaken in collaboration with others without compromising its principles. When required the Organisation seeks input and guidance from the competent ecclesial authority</t>
  </si>
  <si>
    <t>Outputs</t>
  </si>
  <si>
    <t xml:space="preserve">activities that will be part of its improvement plan. </t>
  </si>
  <si>
    <t>Welcome to the Caritas Internationalis Management Standards organisational review tool</t>
  </si>
  <si>
    <t xml:space="preserve">    The question to ask is 'what is the chance that the consequences of the non compliance arise?'</t>
  </si>
  <si>
    <t>a limited number (preferably one, but maximum four) objectives that respond to these root causes. The objectives</t>
  </si>
  <si>
    <t>Very high/critical impact</t>
  </si>
  <si>
    <t>Unlikely</t>
  </si>
  <si>
    <t>Possible</t>
  </si>
  <si>
    <t>Likely</t>
  </si>
  <si>
    <t>Insignificant/negligeable risk</t>
  </si>
  <si>
    <t>Low/tolerable risk</t>
  </si>
  <si>
    <t>High/major Risk</t>
  </si>
  <si>
    <t>Priority</t>
  </si>
  <si>
    <t>Very low</t>
  </si>
  <si>
    <t>Low</t>
  </si>
  <si>
    <t>Medium</t>
  </si>
  <si>
    <t>High</t>
  </si>
  <si>
    <t>Very high</t>
  </si>
  <si>
    <t>D</t>
  </si>
  <si>
    <t>Objective &amp; outcome A</t>
  </si>
  <si>
    <t>Objective &amp; outcome B</t>
  </si>
  <si>
    <t>Objective &amp; outcome C</t>
  </si>
  <si>
    <t>Objective &amp; outcome D</t>
  </si>
  <si>
    <t>The organisation could integrate this step in the self-assessment process or go through it in a separate process after the external</t>
  </si>
  <si>
    <t>assessment.</t>
  </si>
  <si>
    <t>results from the level of compliance scored in the self-assessment. The risk consists of two components:</t>
  </si>
  <si>
    <t>their priorities, which could, but do not always have to, link to the level of the risks identified. The good practices considered</t>
  </si>
  <si>
    <t>Scarcely</t>
  </si>
  <si>
    <t>Implementing level</t>
  </si>
  <si>
    <t>Information sharing: the Organisation communicates in an ordered and transparent way with stakeholders about its work and performance</t>
  </si>
  <si>
    <t xml:space="preserve">The organisation ensures that the context and stakeholders are systematically, objectively and continuously  analysed and that start-up activities are conducted. This includes ensuring timely financial start-up, project implementation planning and staff recruitment. </t>
  </si>
  <si>
    <t>4.1.2</t>
  </si>
  <si>
    <t>A Code of Ethics and a Code of Conduct for staff equal to or consistent with those of Caritas Internationalis exist and are applied</t>
  </si>
  <si>
    <t>Staff policies and procedures respect the dignity of staff, promote equity, staff retention and are fair, transparent, non-discriminatory and compliant with the local labour law</t>
  </si>
  <si>
    <t>Staff know the vision, mandate, policies and procedures of the Organisation and adhere to them</t>
  </si>
  <si>
    <t>Risk management mechanisms are in place to identify, assess, prioritize and mitigate internal and external risks (including natural and man-made disasters, safeguarding) and other emerging issues</t>
  </si>
  <si>
    <t>3.1.6</t>
  </si>
  <si>
    <t>There is active and inclusive community engagement in all stages of the programme cycle that builds on and strengthens existing community structures, resources and capacities</t>
  </si>
  <si>
    <t>4.1.3</t>
  </si>
  <si>
    <t>4.1.4</t>
  </si>
  <si>
    <t>The organisation has a safeguarding policy equal to or consistent with CI’s Children and Vulnerable Adults Safeguarding Policy and Anti-harassment policy</t>
  </si>
  <si>
    <t>The Organisation has a process for investigating safeguarding allegations and can provide evidence that it has appropriately dealt with past safeguarding allegations, if any, through investigation and corrective action</t>
  </si>
  <si>
    <t>The Organisation has a system to refer survivors of safeguarding violations to available services, based on their needs and consent</t>
  </si>
  <si>
    <t>The Organisation’s programmes seek to prioritise the needs of the most vulnerable community members and to address any barriers they may face that hinder their participation</t>
  </si>
  <si>
    <t>The Organisation implements a data protection policy which safeguards the integrity of its stored information, and which protects the personal data of stakeholders including staff, donors and participants</t>
  </si>
  <si>
    <t>Safeguarding Standard</t>
  </si>
  <si>
    <t>Ethics</t>
  </si>
  <si>
    <t>Complaints Handling</t>
  </si>
  <si>
    <t>Data Protection</t>
  </si>
  <si>
    <t>Average Safeguarding Score per Article</t>
  </si>
  <si>
    <t>Weighted Safeguarding Score</t>
  </si>
  <si>
    <t>Summary outcomes: Safeguarding Standard</t>
  </si>
  <si>
    <t>Meaningful Access</t>
  </si>
  <si>
    <t>Community Engagement</t>
  </si>
  <si>
    <t>Summary outcomes: Safeguarding key areas</t>
  </si>
  <si>
    <t>Key areas Scores</t>
  </si>
  <si>
    <t>Standard Score</t>
  </si>
  <si>
    <t>Final Results Safeguarding Standard</t>
  </si>
  <si>
    <t>Complaints Procedure: the Organisation has an appropriate and safe complaints handling mechanism as a formal, publicly communicated, feedback mechanism</t>
  </si>
  <si>
    <t>Human Resource Management: the Organisation manages its Human Resources as laid down in regulations and procedures that are known to all staff</t>
  </si>
  <si>
    <t>Project Management: the Organisation ensures that all projects are in line with its vision and mission and are carried out in accordance with the needs, vulnerabilities and capacities of the local communities</t>
  </si>
  <si>
    <t>Transparency and Accountability: There are systematic and transparent mechanisms to ensure the Organisation is accountable to the communities it serves</t>
  </si>
  <si>
    <t xml:space="preserve">Data protection: the Organisation makes itself responsible for protecting and safeguarding data </t>
  </si>
  <si>
    <t xml:space="preserve">Programmes are designed in order to benefit the local community and promote recovery and development.  They are realistic and evidence based, and take the needs, vulnerabilities and capacities of different groups into account </t>
  </si>
  <si>
    <t>6. Safeguarding Standard</t>
  </si>
  <si>
    <t>This means that the Safeguarding Standard is integrated throughout the four existing standards, but can also be extracted</t>
  </si>
  <si>
    <t xml:space="preserve">to be used as a stand-alone safeguarding assessment tool. </t>
  </si>
  <si>
    <t xml:space="preserve">only on the Safeguarding Standard, you can fill in directly the scores in the separate worksheet. The results appear automatically </t>
  </si>
  <si>
    <t>Safeguarding Policy and Systems: the Organisation adheres to the Caritas Internationalis Children and Vulnerable Adults Safeguarding Policy and has a clear and transparent system to prevent, address and respond to safeguarding concerns</t>
  </si>
  <si>
    <t xml:space="preserve">Safeguarding Policy and Systems  </t>
  </si>
  <si>
    <t>Safeguarding Policy and Systems</t>
  </si>
  <si>
    <t xml:space="preserve">The Organisation has a documented and (where there have been cases) enforced whistle-blower policy that establishes a commitment to protecting whistle-blowers from retaliation
</t>
  </si>
  <si>
    <t>1. Scoring:</t>
  </si>
  <si>
    <t xml:space="preserve">Only in exceptional cases, if the good practice is not applicable for your organisation, leave the field empty/blank. In this case, the good practice </t>
  </si>
  <si>
    <r>
      <t>will not be taken into account and will not affect the average score.</t>
    </r>
    <r>
      <rPr>
        <sz val="12"/>
        <color theme="1"/>
        <rFont val="Calibri"/>
        <family val="2"/>
        <scheme val="minor"/>
      </rPr>
      <t xml:space="preserve"> </t>
    </r>
  </si>
  <si>
    <t>With reference to the mandatory articles, the Organisation must comply with each of them, otherwise specific actions must be included in the</t>
  </si>
  <si>
    <t>a self-assessment is a participatory process in which (representatives of) all teams should participate.</t>
  </si>
  <si>
    <t xml:space="preserve">by the MO are also helpful for the assessor to better understand the situation of the organisation, the documents provided or what evidence </t>
  </si>
  <si>
    <t xml:space="preserve">the MO was unable to provide and why. </t>
  </si>
  <si>
    <t xml:space="preserve">that will also show the level of compliance. </t>
  </si>
  <si>
    <t>Once all scores have been entered and the summary sheet compiled, the summary sheet should be discussed by management and the Board.</t>
  </si>
  <si>
    <t>The decision expected is to validate the outcomes of the self-assessment process.</t>
  </si>
  <si>
    <t>Member organisations are asked to submit the self-assessment, the accountability framework and the supporting evidence to</t>
  </si>
  <si>
    <t xml:space="preserve">the General Secretariat, IDCS Unit/CI MS Program to the following address: cims@caritas.va   </t>
  </si>
  <si>
    <t xml:space="preserve">Member Organisations are kindly requested to send the self-assessment also to their Regional Secretariat. </t>
  </si>
  <si>
    <r>
      <t xml:space="preserve">Further details and explanations for each good practice can be found in the </t>
    </r>
    <r>
      <rPr>
        <i/>
        <sz val="12"/>
        <color rgb="FFC00000"/>
        <rFont val="Calibri"/>
        <family val="2"/>
        <scheme val="minor"/>
      </rPr>
      <t>Scoring guidelines</t>
    </r>
    <r>
      <rPr>
        <sz val="12"/>
        <color theme="1"/>
        <rFont val="Calibri"/>
        <family val="2"/>
        <scheme val="minor"/>
      </rPr>
      <t>.</t>
    </r>
  </si>
  <si>
    <r>
      <t xml:space="preserve">For further guidance please refer to the </t>
    </r>
    <r>
      <rPr>
        <i/>
        <sz val="12"/>
        <color rgb="FFC00000"/>
        <rFont val="Calibri"/>
        <family val="2"/>
      </rPr>
      <t>Reference Guide for CI MS Coordinators and Assessors</t>
    </r>
    <r>
      <rPr>
        <sz val="12"/>
        <rFont val="Calibri"/>
        <family val="2"/>
      </rPr>
      <t>.</t>
    </r>
  </si>
  <si>
    <r>
      <t xml:space="preserve">For more detailed information, please refer to the </t>
    </r>
    <r>
      <rPr>
        <i/>
        <sz val="12"/>
        <color rgb="FFC00000"/>
        <rFont val="Calibri"/>
        <family val="2"/>
      </rPr>
      <t>Guidance Note on the Safeguarding Management Standard</t>
    </r>
    <r>
      <rPr>
        <i/>
        <sz val="12"/>
        <rFont val="Calibri"/>
        <family val="2"/>
      </rPr>
      <t>.</t>
    </r>
  </si>
  <si>
    <t>Guidelines for self-assessment:</t>
  </si>
  <si>
    <r>
      <t xml:space="preserve">The person who scores the good practice can record his/her name with the initials in </t>
    </r>
    <r>
      <rPr>
        <i/>
        <sz val="12"/>
        <color theme="1"/>
        <rFont val="Calibri"/>
        <family val="2"/>
        <scheme val="minor"/>
      </rPr>
      <t>column D</t>
    </r>
    <r>
      <rPr>
        <sz val="12"/>
        <color theme="1"/>
        <rFont val="Calibri"/>
        <family val="2"/>
        <scheme val="minor"/>
      </rPr>
      <t>. However, it is important to keep in mind that</t>
    </r>
  </si>
  <si>
    <r>
      <t xml:space="preserve">You are strongly recommended to write in </t>
    </r>
    <r>
      <rPr>
        <i/>
        <sz val="12"/>
        <color theme="1"/>
        <rFont val="Calibri"/>
        <family val="2"/>
        <scheme val="minor"/>
      </rPr>
      <t>column G</t>
    </r>
    <r>
      <rPr>
        <sz val="12"/>
        <color theme="1"/>
        <rFont val="Calibri"/>
        <family val="2"/>
        <scheme val="minor"/>
      </rPr>
      <t xml:space="preserve"> a short comment explaining each score for your own reference. The comments made </t>
    </r>
  </si>
  <si>
    <r>
      <t xml:space="preserve">In the Excel sheet </t>
    </r>
    <r>
      <rPr>
        <b/>
        <sz val="12"/>
        <rFont val="Calibri"/>
        <family val="2"/>
      </rPr>
      <t>'Input form'</t>
    </r>
    <r>
      <rPr>
        <sz val="12"/>
        <rFont val="Calibri"/>
        <family val="2"/>
      </rPr>
      <t xml:space="preserve"> you can enter only the numbers from 1 to 5 in column C (no other entry is accepted). The scores indicate:</t>
    </r>
  </si>
  <si>
    <r>
      <t xml:space="preserve">When all scores have been entered on the sheet called 'Input form' they will automatically be inserted into the sheet called: </t>
    </r>
    <r>
      <rPr>
        <b/>
        <sz val="12"/>
        <color theme="1"/>
        <rFont val="Calibri"/>
        <family val="2"/>
        <scheme val="minor"/>
      </rPr>
      <t xml:space="preserve">'Final Results' </t>
    </r>
  </si>
  <si>
    <r>
      <t xml:space="preserve">Please add in the yellow cell of the sheet called </t>
    </r>
    <r>
      <rPr>
        <b/>
        <sz val="12"/>
        <color theme="1"/>
        <rFont val="Calibri"/>
        <family val="2"/>
        <scheme val="minor"/>
      </rPr>
      <t>'Final Results'</t>
    </r>
    <r>
      <rPr>
        <sz val="12"/>
        <color theme="1"/>
        <rFont val="Calibri"/>
        <family val="2"/>
        <scheme val="minor"/>
      </rPr>
      <t xml:space="preserve"> the name of your Caritas Organisation.</t>
    </r>
  </si>
  <si>
    <r>
      <t xml:space="preserve">On the sheet called </t>
    </r>
    <r>
      <rPr>
        <b/>
        <sz val="12"/>
        <color theme="1"/>
        <rFont val="Calibri"/>
        <family val="2"/>
        <scheme val="minor"/>
      </rPr>
      <t>'Intermediate Results'</t>
    </r>
    <r>
      <rPr>
        <sz val="12"/>
        <color theme="1"/>
        <rFont val="Calibri"/>
        <family val="2"/>
        <scheme val="minor"/>
      </rPr>
      <t xml:space="preserve"> the calculation of the scores which appear in the 'Final Results' sheet is shown.</t>
    </r>
  </si>
  <si>
    <r>
      <t>The sheet</t>
    </r>
    <r>
      <rPr>
        <b/>
        <sz val="12"/>
        <rFont val="Calibri"/>
        <family val="2"/>
      </rPr>
      <t xml:space="preserve"> 'Risk &amp; priorities'</t>
    </r>
    <r>
      <rPr>
        <sz val="12"/>
        <rFont val="Calibri"/>
        <family val="2"/>
      </rPr>
      <t xml:space="preserve"> is intended to support the next steps after the self-assessment.</t>
    </r>
  </si>
  <si>
    <r>
      <t xml:space="preserve">Next to the scores </t>
    </r>
    <r>
      <rPr>
        <i/>
        <sz val="12"/>
        <rFont val="Calibri"/>
        <family val="2"/>
      </rPr>
      <t>(column C)</t>
    </r>
    <r>
      <rPr>
        <sz val="12"/>
        <rFont val="Calibri"/>
        <family val="2"/>
      </rPr>
      <t xml:space="preserve"> copied automatically from the </t>
    </r>
    <r>
      <rPr>
        <b/>
        <sz val="12"/>
        <rFont val="Calibri"/>
        <family val="2"/>
      </rPr>
      <t>'Input form'</t>
    </r>
    <r>
      <rPr>
        <sz val="12"/>
        <rFont val="Calibri"/>
        <family val="2"/>
      </rPr>
      <t xml:space="preserve"> there is space for the Organisation to estimate the risk that</t>
    </r>
  </si>
  <si>
    <r>
      <t xml:space="preserve">a. Impact </t>
    </r>
    <r>
      <rPr>
        <i/>
        <sz val="12"/>
        <rFont val="Calibri"/>
        <family val="2"/>
      </rPr>
      <t>(column E)</t>
    </r>
    <r>
      <rPr>
        <sz val="12"/>
        <rFont val="Calibri"/>
        <family val="2"/>
      </rPr>
      <t xml:space="preserve"> is the extent to which the Organisation is affected as a result of the status scored</t>
    </r>
  </si>
  <si>
    <r>
      <t xml:space="preserve">b. Likelihood </t>
    </r>
    <r>
      <rPr>
        <i/>
        <sz val="12"/>
        <rFont val="Calibri"/>
        <family val="2"/>
      </rPr>
      <t>(column F)</t>
    </r>
    <r>
      <rPr>
        <sz val="12"/>
        <rFont val="Calibri"/>
        <family val="2"/>
      </rPr>
      <t xml:space="preserve"> indicates the chance that the effect of the non-compliance occurs or could occur.</t>
    </r>
  </si>
  <si>
    <r>
      <t xml:space="preserve">The risk factor </t>
    </r>
    <r>
      <rPr>
        <i/>
        <sz val="12"/>
        <rFont val="Calibri"/>
        <family val="2"/>
      </rPr>
      <t>(column G)</t>
    </r>
    <r>
      <rPr>
        <sz val="12"/>
        <rFont val="Calibri"/>
        <family val="2"/>
      </rPr>
      <t xml:space="preserve"> is automatically generated as the product of Impact and Likelihood.</t>
    </r>
  </si>
  <si>
    <r>
      <t xml:space="preserve">to be 'high' and 'very high' priorities will automatically be shown in the lower part of the next worksheet </t>
    </r>
    <r>
      <rPr>
        <b/>
        <sz val="12"/>
        <rFont val="Calibri"/>
        <family val="2"/>
      </rPr>
      <t>'Risk mitigation'</t>
    </r>
    <r>
      <rPr>
        <sz val="12"/>
        <rFont val="Calibri"/>
        <family val="2"/>
      </rPr>
      <t xml:space="preserve">. </t>
    </r>
  </si>
  <si>
    <r>
      <t xml:space="preserve">are to be entered at the top of the sheet </t>
    </r>
    <r>
      <rPr>
        <b/>
        <sz val="12"/>
        <rFont val="Calibri"/>
        <family val="2"/>
      </rPr>
      <t>'Risk mitigation'</t>
    </r>
    <r>
      <rPr>
        <sz val="12"/>
        <rFont val="Calibri"/>
        <family val="2"/>
      </rPr>
      <t xml:space="preserve">. </t>
    </r>
  </si>
  <si>
    <r>
      <t xml:space="preserve">objectives can be indicated by entering the objective number (A, B, C or D) </t>
    </r>
    <r>
      <rPr>
        <i/>
        <sz val="12"/>
        <rFont val="Calibri"/>
        <family val="2"/>
      </rPr>
      <t>in column C</t>
    </r>
    <r>
      <rPr>
        <sz val="12"/>
        <rFont val="Calibri"/>
        <family val="2"/>
      </rPr>
      <t>. The priority will then automatically be</t>
    </r>
  </si>
  <si>
    <r>
      <t xml:space="preserve">The objectives are automatically copied to the sheet </t>
    </r>
    <r>
      <rPr>
        <b/>
        <sz val="12"/>
        <rFont val="Calibri"/>
        <family val="2"/>
      </rPr>
      <t>'Improvement plan'</t>
    </r>
    <r>
      <rPr>
        <sz val="12"/>
        <rFont val="Calibri"/>
        <family val="2"/>
      </rPr>
      <t xml:space="preserve"> that the MO can use for detailing the </t>
    </r>
  </si>
  <si>
    <r>
      <t xml:space="preserve">under the assessment table and in the </t>
    </r>
    <r>
      <rPr>
        <b/>
        <sz val="12"/>
        <rFont val="Calibri"/>
        <family val="2"/>
      </rPr>
      <t>'Final results'</t>
    </r>
    <r>
      <rPr>
        <sz val="12"/>
        <rFont val="Calibri"/>
        <family val="2"/>
      </rPr>
      <t xml:space="preserve"> worksheet.</t>
    </r>
  </si>
  <si>
    <r>
      <t xml:space="preserve">When you do the self-assessment and you fill in the </t>
    </r>
    <r>
      <rPr>
        <b/>
        <sz val="12"/>
        <rFont val="Calibri"/>
        <family val="2"/>
      </rPr>
      <t>'Input form'</t>
    </r>
    <r>
      <rPr>
        <sz val="12"/>
        <rFont val="Calibri"/>
        <family val="2"/>
      </rPr>
      <t xml:space="preserve">, the scores related to the Safeguarding good practices will be automatically </t>
    </r>
  </si>
  <si>
    <r>
      <t xml:space="preserve">The tool includes a separate overview (worksheet 3 – </t>
    </r>
    <r>
      <rPr>
        <b/>
        <sz val="12"/>
        <rFont val="Calibri"/>
        <family val="2"/>
      </rPr>
      <t>'Safeguarding Standard'</t>
    </r>
    <r>
      <rPr>
        <sz val="12"/>
        <rFont val="Calibri"/>
        <family val="2"/>
      </rPr>
      <t xml:space="preserve">) which brings together 14 Safeguarding-related  </t>
    </r>
  </si>
  <si>
    <t>good practices (GPs), that fall under 8 articles. These are also integrated in each of the four Standards to which they belong.</t>
  </si>
  <si>
    <r>
      <t xml:space="preserve">copied in the Safeguarding Standard worksheet and the results in the </t>
    </r>
    <r>
      <rPr>
        <b/>
        <sz val="12"/>
        <rFont val="Calibri"/>
        <family val="2"/>
      </rPr>
      <t>'Final results'</t>
    </r>
    <r>
      <rPr>
        <sz val="12"/>
        <rFont val="Calibri"/>
        <family val="2"/>
      </rPr>
      <t xml:space="preserve"> sheet. In case you need to assess your organisation </t>
    </r>
  </si>
  <si>
    <t>2. Generating the results:</t>
  </si>
  <si>
    <t>4. Information to your Regional Secretariat and Caritas Internationalis:</t>
  </si>
  <si>
    <t>The Organisation’s recruitment and Human Resource systems are inclusive, fair, consistent, transparent, and in line with safeguarding global minimum standards</t>
  </si>
  <si>
    <r>
      <t xml:space="preserve">improvement plan. The option </t>
    </r>
    <r>
      <rPr>
        <i/>
        <sz val="12"/>
        <color theme="1"/>
        <rFont val="Calibri"/>
        <family val="2"/>
        <scheme val="minor"/>
      </rPr>
      <t xml:space="preserve">'not applicable' </t>
    </r>
    <r>
      <rPr>
        <sz val="12"/>
        <color theme="1"/>
        <rFont val="Calibri"/>
        <family val="2"/>
        <scheme val="minor"/>
      </rPr>
      <t>is neither allowed for mandatory articles nor for the good practices under the mandatory articles.</t>
    </r>
  </si>
  <si>
    <t>Not applicable</t>
  </si>
  <si>
    <t>Extreme intolerable risk</t>
  </si>
  <si>
    <t>The Organisation has mechanisms in place to prompt partners and service providers contracted by the Organisation to prohibit trafficking, sexual exploitation and abuse, including child abuse, and to take measures to prevent and respond to such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</si>
</sst>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6">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b/>
      <sz val="11"/>
      <color indexed="8"/>
      <name val="Calibri"/>
      <family val="2"/>
    </font>
    <font>
      <b/>
      <sz val="16"/>
      <color theme="1"/>
      <name val="Calibri"/>
      <family val="2"/>
      <scheme val="minor"/>
    </font>
    <font>
      <b/>
      <sz val="20"/>
      <color theme="1"/>
      <name val="Calibri"/>
      <family val="2"/>
      <scheme val="minor"/>
    </font>
    <font>
      <sz val="22"/>
      <name val="Calibri"/>
      <family val="2"/>
    </font>
    <font>
      <sz val="13"/>
      <name val="Calibri"/>
      <family val="2"/>
    </font>
    <font>
      <b/>
      <sz val="20"/>
      <name val="Arial"/>
      <family val="2"/>
    </font>
    <font>
      <sz val="14"/>
      <name val="Arial"/>
      <family val="2"/>
    </font>
    <font>
      <b/>
      <sz val="9"/>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b/>
      <sz val="22"/>
      <name val="Calibri"/>
      <family val="2"/>
    </font>
    <font>
      <sz val="10"/>
      <name val="Calibri"/>
      <family val="2"/>
      <scheme val="minor"/>
    </font>
    <font>
      <sz val="11"/>
      <color theme="1"/>
      <name val="DIN-Regular"/>
    </font>
    <font>
      <b/>
      <sz val="14"/>
      <color rgb="FFC00000"/>
      <name val="Calibri"/>
      <family val="2"/>
      <scheme val="minor"/>
    </font>
    <font>
      <sz val="11"/>
      <color theme="0"/>
      <name val="Calibri"/>
      <family val="2"/>
      <scheme val="minor"/>
    </font>
    <font>
      <b/>
      <sz val="11"/>
      <color rgb="FFC00000"/>
      <name val="Calibri"/>
      <family val="2"/>
      <scheme val="minor"/>
    </font>
    <font>
      <b/>
      <u/>
      <sz val="12"/>
      <name val="Calibri"/>
      <family val="2"/>
    </font>
    <font>
      <sz val="12"/>
      <name val="Calibri"/>
      <family val="2"/>
    </font>
    <font>
      <b/>
      <sz val="12"/>
      <name val="Calibri"/>
      <family val="2"/>
    </font>
    <font>
      <sz val="12"/>
      <color indexed="10"/>
      <name val="Calibri"/>
      <family val="2"/>
    </font>
    <font>
      <i/>
      <sz val="12"/>
      <name val="Calibri"/>
      <family val="2"/>
    </font>
    <font>
      <sz val="12"/>
      <color rgb="FF000000"/>
      <name val="Calibri"/>
      <family val="2"/>
      <scheme val="minor"/>
    </font>
    <font>
      <i/>
      <sz val="12"/>
      <color theme="1"/>
      <name val="Calibri"/>
      <family val="2"/>
      <scheme val="minor"/>
    </font>
    <font>
      <i/>
      <sz val="12"/>
      <color rgb="FFC00000"/>
      <name val="Calibri"/>
      <family val="2"/>
      <scheme val="minor"/>
    </font>
    <font>
      <i/>
      <sz val="12"/>
      <color rgb="FFC00000"/>
      <name val="Calibri"/>
      <family val="2"/>
    </font>
    <font>
      <b/>
      <sz val="14"/>
      <color theme="0"/>
      <name val="Calibri"/>
      <family val="2"/>
      <scheme val="minor"/>
    </font>
  </fonts>
  <fills count="30">
    <fill>
      <patternFill patternType="none"/>
    </fill>
    <fill>
      <patternFill patternType="gray125"/>
    </fill>
    <fill>
      <patternFill patternType="solid">
        <fgColor rgb="FFFBD4B4"/>
        <bgColor indexed="64"/>
      </patternFill>
    </fill>
    <fill>
      <patternFill patternType="solid">
        <fgColor rgb="FFD6E3BC"/>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indexed="42"/>
        <bgColor indexed="64"/>
      </patternFill>
    </fill>
    <fill>
      <patternFill patternType="solid">
        <fgColor rgb="FFFFFF00"/>
        <bgColor indexed="64"/>
      </patternFill>
    </fill>
    <fill>
      <patternFill patternType="solid">
        <fgColor rgb="FF63BE7B"/>
        <bgColor indexed="64"/>
      </patternFill>
    </fill>
    <fill>
      <patternFill patternType="solid">
        <fgColor rgb="FFFFEB84"/>
        <bgColor indexed="64"/>
      </patternFill>
    </fill>
    <fill>
      <patternFill patternType="solid">
        <fgColor rgb="FFB1D480"/>
        <bgColor indexed="64"/>
      </patternFill>
    </fill>
    <fill>
      <patternFill patternType="solid">
        <fgColor rgb="FFF8696B"/>
        <bgColor indexed="64"/>
      </patternFill>
    </fill>
    <fill>
      <patternFill patternType="solid">
        <fgColor rgb="FFFCA578"/>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rgb="FFF4B08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A9496"/>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rgb="FFC0000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59">
    <xf numFmtId="0" fontId="0" fillId="0" borderId="0" xfId="0"/>
    <xf numFmtId="0" fontId="3" fillId="0" borderId="3" xfId="0" applyFont="1" applyBorder="1" applyAlignment="1">
      <alignment vertical="center" wrapText="1"/>
    </xf>
    <xf numFmtId="0" fontId="0" fillId="0" borderId="0" xfId="0" applyAlignment="1">
      <alignment horizontal="center" vertical="center"/>
    </xf>
    <xf numFmtId="9" fontId="4" fillId="3" borderId="1" xfId="0" applyNumberFormat="1" applyFont="1" applyFill="1" applyBorder="1" applyAlignment="1">
      <alignment horizontal="center" vertical="center"/>
    </xf>
    <xf numFmtId="9" fontId="4" fillId="3" borderId="4" xfId="0" applyNumberFormat="1" applyFont="1" applyFill="1" applyBorder="1" applyAlignment="1">
      <alignment horizontal="center" vertical="center" wrapText="1"/>
    </xf>
    <xf numFmtId="0" fontId="0" fillId="0" borderId="0" xfId="0"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xf numFmtId="0" fontId="10" fillId="5" borderId="6" xfId="0" applyFont="1" applyFill="1" applyBorder="1" applyAlignment="1">
      <alignment horizontal="center" vertical="center" wrapText="1"/>
    </xf>
    <xf numFmtId="0" fontId="0" fillId="0" borderId="0" xfId="0" applyBorder="1" applyAlignment="1">
      <alignment vertical="top"/>
    </xf>
    <xf numFmtId="0" fontId="0" fillId="0" borderId="0" xfId="0" applyFont="1" applyAlignment="1">
      <alignment horizontal="center" vertical="center"/>
    </xf>
    <xf numFmtId="0" fontId="2" fillId="0" borderId="0" xfId="0" applyFont="1" applyAlignment="1">
      <alignment horizontal="center" vertical="center"/>
    </xf>
    <xf numFmtId="9" fontId="0" fillId="0" borderId="0" xfId="0" applyNumberFormat="1" applyAlignment="1">
      <alignment horizontal="center" vertical="center"/>
    </xf>
    <xf numFmtId="0" fontId="0" fillId="0" borderId="0" xfId="0"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Fill="1" applyBorder="1" applyAlignment="1">
      <alignment vertical="top"/>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0" fillId="0" borderId="10" xfId="0"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2" fontId="2" fillId="5" borderId="7" xfId="0" applyNumberFormat="1" applyFont="1" applyFill="1" applyBorder="1" applyAlignment="1">
      <alignment horizontal="center" vertical="center" wrapText="1"/>
    </xf>
    <xf numFmtId="2" fontId="0" fillId="0" borderId="0" xfId="0" applyNumberFormat="1" applyAlignment="1">
      <alignment horizontal="center" vertical="center"/>
    </xf>
    <xf numFmtId="2" fontId="7" fillId="4" borderId="6" xfId="0" applyNumberFormat="1" applyFont="1" applyFill="1" applyBorder="1" applyAlignment="1">
      <alignment horizontal="center" vertical="center" wrapText="1"/>
    </xf>
    <xf numFmtId="2" fontId="2" fillId="6" borderId="7" xfId="0" applyNumberFormat="1" applyFont="1" applyFill="1" applyBorder="1" applyAlignment="1">
      <alignment horizontal="center" vertical="center"/>
    </xf>
    <xf numFmtId="2" fontId="0" fillId="0" borderId="9" xfId="0" applyNumberFormat="1" applyBorder="1" applyAlignment="1">
      <alignment horizontal="center" vertical="center"/>
    </xf>
    <xf numFmtId="2" fontId="7" fillId="4" borderId="6" xfId="0" applyNumberFormat="1" applyFont="1" applyFill="1" applyBorder="1" applyAlignment="1">
      <alignment horizontal="center" vertical="center"/>
    </xf>
    <xf numFmtId="2" fontId="0" fillId="0" borderId="0" xfId="0" applyNumberFormat="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Border="1"/>
    <xf numFmtId="0" fontId="10" fillId="5" borderId="2" xfId="0" applyFont="1" applyFill="1" applyBorder="1" applyAlignment="1">
      <alignment horizontal="center" vertical="center" wrapText="1"/>
    </xf>
    <xf numFmtId="9" fontId="2" fillId="6" borderId="7" xfId="0" applyNumberFormat="1" applyFont="1" applyFill="1" applyBorder="1" applyAlignment="1">
      <alignment horizontal="center" vertical="center"/>
    </xf>
    <xf numFmtId="9" fontId="7" fillId="4" borderId="6" xfId="0" applyNumberFormat="1" applyFont="1" applyFill="1" applyBorder="1" applyAlignment="1">
      <alignment vertical="center" wrapText="1"/>
    </xf>
    <xf numFmtId="9" fontId="4" fillId="0" borderId="9"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9" fontId="0" fillId="0" borderId="10" xfId="0" applyNumberFormat="1" applyFill="1" applyBorder="1" applyAlignment="1">
      <alignment horizontal="center" vertical="center"/>
    </xf>
    <xf numFmtId="9" fontId="0" fillId="0" borderId="0" xfId="0" applyNumberFormat="1" applyFill="1" applyBorder="1" applyAlignment="1">
      <alignment horizontal="center" vertical="center"/>
    </xf>
    <xf numFmtId="2" fontId="0" fillId="0" borderId="13" xfId="0" applyNumberFormat="1" applyBorder="1" applyAlignment="1">
      <alignment horizontal="center"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2" fontId="2" fillId="0" borderId="0" xfId="0" applyNumberFormat="1" applyFont="1" applyAlignment="1">
      <alignment horizontal="center" vertical="center"/>
    </xf>
    <xf numFmtId="0" fontId="11" fillId="5" borderId="2" xfId="0" applyFont="1" applyFill="1" applyBorder="1" applyAlignment="1">
      <alignment horizontal="center" vertical="center" wrapText="1"/>
    </xf>
    <xf numFmtId="0" fontId="11" fillId="5" borderId="6" xfId="0" applyFont="1" applyFill="1" applyBorder="1" applyAlignment="1">
      <alignment horizontal="center" vertical="center" wrapText="1"/>
    </xf>
    <xf numFmtId="2" fontId="2" fillId="5" borderId="11" xfId="0" applyNumberFormat="1" applyFont="1" applyFill="1" applyBorder="1" applyAlignment="1">
      <alignment horizontal="center" vertical="center" wrapText="1"/>
    </xf>
    <xf numFmtId="0" fontId="12" fillId="0" borderId="0" xfId="0" applyFont="1"/>
    <xf numFmtId="0" fontId="13" fillId="0" borderId="0" xfId="0" applyFont="1"/>
    <xf numFmtId="0" fontId="4" fillId="3" borderId="4" xfId="0" applyFont="1" applyFill="1" applyBorder="1" applyAlignment="1">
      <alignment horizontal="left" vertical="top" wrapText="1"/>
    </xf>
    <xf numFmtId="0" fontId="4" fillId="3" borderId="2"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wrapText="1"/>
    </xf>
    <xf numFmtId="164" fontId="0" fillId="0" borderId="0" xfId="0" applyNumberFormat="1" applyAlignment="1">
      <alignment horizontal="center"/>
    </xf>
    <xf numFmtId="164" fontId="0" fillId="0" borderId="0" xfId="0" applyNumberFormat="1"/>
    <xf numFmtId="1" fontId="0" fillId="0" borderId="0" xfId="0" applyNumberFormat="1" applyAlignment="1">
      <alignment horizontal="center"/>
    </xf>
    <xf numFmtId="0" fontId="15" fillId="0" borderId="0" xfId="0" applyFont="1"/>
    <xf numFmtId="0" fontId="4" fillId="4" borderId="5" xfId="0" applyFont="1" applyFill="1" applyBorder="1" applyAlignment="1">
      <alignment horizontal="center" vertical="center"/>
    </xf>
    <xf numFmtId="9" fontId="4" fillId="3" borderId="3" xfId="0" applyNumberFormat="1" applyFont="1" applyFill="1" applyBorder="1" applyAlignment="1">
      <alignment horizontal="center" vertical="center"/>
    </xf>
    <xf numFmtId="0" fontId="7" fillId="4" borderId="5" xfId="0" applyFont="1" applyFill="1" applyBorder="1" applyAlignment="1">
      <alignment horizontal="center" vertical="center"/>
    </xf>
    <xf numFmtId="0" fontId="4"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6" fillId="5" borderId="7" xfId="0" applyFont="1" applyFill="1" applyBorder="1" applyAlignment="1">
      <alignment horizontal="center" vertical="center" wrapText="1"/>
    </xf>
    <xf numFmtId="9" fontId="16" fillId="5" borderId="7" xfId="0" applyNumberFormat="1" applyFont="1" applyFill="1" applyBorder="1" applyAlignment="1">
      <alignment horizontal="center" vertical="center" wrapText="1"/>
    </xf>
    <xf numFmtId="2" fontId="16" fillId="5" borderId="7" xfId="0" applyNumberFormat="1" applyFont="1" applyFill="1" applyBorder="1" applyAlignment="1">
      <alignment horizontal="center" vertical="center" wrapText="1"/>
    </xf>
    <xf numFmtId="0" fontId="16" fillId="5" borderId="8"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0" xfId="0" applyAlignment="1">
      <alignment horizontal="left" vertical="top" wrapText="1"/>
    </xf>
    <xf numFmtId="0" fontId="3" fillId="0" borderId="3" xfId="0" applyFont="1" applyBorder="1" applyAlignment="1">
      <alignment horizontal="left" vertical="top" wrapText="1"/>
    </xf>
    <xf numFmtId="0" fontId="7" fillId="4" borderId="6" xfId="0" applyFont="1" applyFill="1" applyBorder="1" applyAlignment="1">
      <alignment horizontal="left" vertical="top" wrapText="1"/>
    </xf>
    <xf numFmtId="0" fontId="3" fillId="0" borderId="1" xfId="0" applyFont="1" applyBorder="1" applyAlignment="1">
      <alignment horizontal="left" vertical="top" wrapText="1"/>
    </xf>
    <xf numFmtId="2" fontId="2" fillId="7" borderId="17" xfId="0" applyNumberFormat="1" applyFont="1" applyFill="1" applyBorder="1" applyAlignment="1">
      <alignment horizontal="center" vertical="center" wrapText="1"/>
    </xf>
    <xf numFmtId="2" fontId="2" fillId="8" borderId="17" xfId="0" applyNumberFormat="1" applyFont="1" applyFill="1" applyBorder="1" applyAlignment="1">
      <alignment horizontal="center" vertical="center" wrapText="1"/>
    </xf>
    <xf numFmtId="0" fontId="18" fillId="7" borderId="19" xfId="0" applyFont="1" applyFill="1" applyBorder="1" applyAlignment="1">
      <alignment vertical="center" wrapText="1"/>
    </xf>
    <xf numFmtId="0" fontId="18" fillId="7" borderId="20" xfId="0" applyFont="1" applyFill="1" applyBorder="1" applyAlignment="1">
      <alignment vertical="center" wrapText="1"/>
    </xf>
    <xf numFmtId="0" fontId="18" fillId="0" borderId="20" xfId="0" applyFont="1" applyFill="1" applyBorder="1" applyAlignment="1">
      <alignment vertical="center" wrapText="1"/>
    </xf>
    <xf numFmtId="0" fontId="18" fillId="0" borderId="21" xfId="0" applyFont="1" applyFill="1" applyBorder="1" applyAlignment="1">
      <alignment vertical="center" wrapText="1"/>
    </xf>
    <xf numFmtId="0" fontId="17" fillId="2" borderId="4" xfId="0" applyFont="1" applyFill="1" applyBorder="1" applyAlignment="1">
      <alignment vertical="center" wrapText="1"/>
    </xf>
    <xf numFmtId="0" fontId="2" fillId="2" borderId="16" xfId="0" applyFont="1" applyFill="1" applyBorder="1" applyAlignment="1">
      <alignment vertical="center" wrapText="1"/>
    </xf>
    <xf numFmtId="0" fontId="17" fillId="7" borderId="4" xfId="0" applyFont="1" applyFill="1" applyBorder="1" applyAlignment="1">
      <alignment vertical="center" wrapText="1"/>
    </xf>
    <xf numFmtId="0" fontId="17" fillId="2" borderId="2" xfId="0" applyFont="1" applyFill="1" applyBorder="1" applyAlignment="1">
      <alignment vertical="center" wrapText="1"/>
    </xf>
    <xf numFmtId="2" fontId="18" fillId="0" borderId="0" xfId="0" applyNumberFormat="1" applyFont="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horizontal="center" vertical="center"/>
    </xf>
    <xf numFmtId="0" fontId="7" fillId="8" borderId="1" xfId="0" applyFont="1" applyFill="1" applyBorder="1" applyAlignment="1">
      <alignment horizontal="right" vertical="center" wrapText="1"/>
    </xf>
    <xf numFmtId="0" fontId="7" fillId="7" borderId="1" xfId="0" applyFont="1" applyFill="1" applyBorder="1" applyAlignment="1">
      <alignment horizontal="right" vertical="center" wrapText="1"/>
    </xf>
    <xf numFmtId="2" fontId="17" fillId="2" borderId="17" xfId="0" applyNumberFormat="1" applyFont="1" applyFill="1" applyBorder="1" applyAlignment="1">
      <alignment horizontal="center" vertical="center" wrapText="1"/>
    </xf>
    <xf numFmtId="1" fontId="17" fillId="2" borderId="2" xfId="0" applyNumberFormat="1"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1" fontId="17" fillId="3" borderId="0"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xf>
    <xf numFmtId="2" fontId="18" fillId="0" borderId="0" xfId="0" applyNumberFormat="1" applyFont="1" applyBorder="1" applyAlignment="1">
      <alignment horizontal="center" vertical="center"/>
    </xf>
    <xf numFmtId="2" fontId="18" fillId="0" borderId="14" xfId="0" applyNumberFormat="1" applyFont="1" applyBorder="1" applyAlignment="1">
      <alignment horizontal="center" vertical="center"/>
    </xf>
    <xf numFmtId="2" fontId="17" fillId="2" borderId="18"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1" fontId="17" fillId="3" borderId="15" xfId="0" applyNumberFormat="1" applyFont="1" applyFill="1" applyBorder="1" applyAlignment="1">
      <alignment horizontal="center" vertical="center" wrapText="1"/>
    </xf>
    <xf numFmtId="2" fontId="18" fillId="0" borderId="15" xfId="0" applyNumberFormat="1" applyFont="1" applyBorder="1" applyAlignment="1">
      <alignment horizontal="center" vertical="center"/>
    </xf>
    <xf numFmtId="2" fontId="18" fillId="0" borderId="16" xfId="0" applyNumberFormat="1" applyFont="1" applyBorder="1" applyAlignment="1">
      <alignment horizontal="center" vertical="center"/>
    </xf>
    <xf numFmtId="1" fontId="17" fillId="3" borderId="12" xfId="0" applyNumberFormat="1" applyFont="1" applyFill="1" applyBorder="1" applyAlignment="1">
      <alignment horizontal="center" vertical="center" wrapText="1"/>
    </xf>
    <xf numFmtId="2" fontId="18" fillId="0" borderId="12" xfId="0" applyNumberFormat="1" applyFont="1" applyBorder="1" applyAlignment="1">
      <alignment horizontal="center" vertical="center"/>
    </xf>
    <xf numFmtId="2" fontId="18" fillId="0" borderId="4" xfId="0" applyNumberFormat="1" applyFont="1" applyBorder="1" applyAlignment="1">
      <alignment horizontal="center" vertical="center"/>
    </xf>
    <xf numFmtId="0" fontId="14" fillId="10" borderId="2" xfId="0" applyFont="1" applyFill="1" applyBorder="1" applyAlignment="1">
      <alignment horizontal="center" vertical="center"/>
    </xf>
    <xf numFmtId="0" fontId="20" fillId="0" borderId="0" xfId="0" applyFont="1"/>
    <xf numFmtId="0" fontId="21" fillId="0" borderId="3" xfId="0" applyFont="1" applyBorder="1" applyAlignment="1">
      <alignment horizontal="left" vertical="top" wrapText="1"/>
    </xf>
    <xf numFmtId="0" fontId="21" fillId="0" borderId="1" xfId="0" applyFont="1" applyBorder="1" applyAlignment="1">
      <alignment horizontal="left" vertical="top" wrapText="1"/>
    </xf>
    <xf numFmtId="0" fontId="19" fillId="3" borderId="4" xfId="0" applyFont="1" applyFill="1" applyBorder="1" applyAlignment="1">
      <alignment horizontal="left" vertical="top" wrapText="1"/>
    </xf>
    <xf numFmtId="0" fontId="14" fillId="10" borderId="6" xfId="0" applyFont="1" applyFill="1" applyBorder="1" applyAlignment="1" applyProtection="1">
      <alignment horizontal="center" shrinkToFit="1"/>
      <protection locked="0"/>
    </xf>
    <xf numFmtId="0" fontId="14" fillId="10" borderId="2" xfId="0" applyFont="1" applyFill="1" applyBorder="1" applyAlignment="1" applyProtection="1">
      <alignment horizontal="center" shrinkToFit="1"/>
      <protection locked="0"/>
    </xf>
    <xf numFmtId="0" fontId="15" fillId="0" borderId="0" xfId="0" applyFont="1" applyProtection="1">
      <protection locked="0"/>
    </xf>
    <xf numFmtId="0" fontId="0" fillId="0" borderId="0" xfId="0" applyBorder="1" applyAlignment="1">
      <alignment horizontal="left" vertical="top" wrapText="1"/>
    </xf>
    <xf numFmtId="0" fontId="14" fillId="10" borderId="5" xfId="0" applyFont="1" applyFill="1" applyBorder="1" applyAlignment="1" applyProtection="1">
      <alignment horizontal="left"/>
      <protection locked="0"/>
    </xf>
    <xf numFmtId="0" fontId="0" fillId="0" borderId="0" xfId="0" applyFill="1" applyAlignment="1">
      <alignment horizontal="center"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5" borderId="2" xfId="0"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4" fillId="5" borderId="1" xfId="0" applyFont="1" applyFill="1" applyBorder="1" applyAlignment="1">
      <alignment horizontal="center" wrapText="1"/>
    </xf>
    <xf numFmtId="0" fontId="2" fillId="5" borderId="6" xfId="0" applyFont="1" applyFill="1" applyBorder="1" applyAlignment="1">
      <alignment horizontal="left"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165" fontId="17" fillId="0" borderId="1" xfId="0" applyNumberFormat="1" applyFont="1" applyFill="1" applyBorder="1" applyAlignment="1">
      <alignment horizontal="center" vertical="center"/>
    </xf>
    <xf numFmtId="0" fontId="0" fillId="0" borderId="0" xfId="0" applyProtection="1">
      <protection locked="0"/>
    </xf>
    <xf numFmtId="0" fontId="2" fillId="0" borderId="9" xfId="0" applyFont="1" applyBorder="1" applyAlignment="1"/>
    <xf numFmtId="0" fontId="2" fillId="0" borderId="0" xfId="0" applyFont="1" applyAlignment="1"/>
    <xf numFmtId="0" fontId="2" fillId="0" borderId="30" xfId="0" applyFont="1" applyBorder="1"/>
    <xf numFmtId="0" fontId="2" fillId="0" borderId="0" xfId="0" applyFont="1"/>
    <xf numFmtId="0" fontId="2" fillId="0" borderId="13" xfId="0" applyFont="1" applyBorder="1"/>
    <xf numFmtId="0" fontId="7" fillId="16" borderId="6" xfId="0" applyFont="1" applyFill="1" applyBorder="1" applyAlignment="1">
      <alignment horizontal="left" vertical="top" wrapText="1"/>
    </xf>
    <xf numFmtId="0" fontId="7" fillId="17" borderId="6" xfId="0" applyFont="1" applyFill="1" applyBorder="1" applyAlignment="1">
      <alignment horizontal="left" vertical="top" wrapText="1"/>
    </xf>
    <xf numFmtId="0" fontId="4" fillId="0" borderId="9" xfId="0" applyFont="1" applyBorder="1" applyAlignment="1">
      <alignment vertical="center" wrapText="1"/>
    </xf>
    <xf numFmtId="0" fontId="2" fillId="0" borderId="0" xfId="0" applyFont="1" applyAlignment="1">
      <alignment horizontal="center"/>
    </xf>
    <xf numFmtId="0" fontId="4" fillId="0" borderId="9" xfId="0" applyFont="1" applyBorder="1" applyAlignment="1" applyProtection="1">
      <alignment horizontal="center" vertical="center" wrapText="1"/>
      <protection locked="0"/>
    </xf>
    <xf numFmtId="0" fontId="0" fillId="18" borderId="9" xfId="0" applyFill="1" applyBorder="1" applyAlignment="1" applyProtection="1">
      <alignment wrapText="1"/>
      <protection locked="0"/>
    </xf>
    <xf numFmtId="0" fontId="0" fillId="5" borderId="25" xfId="0" applyFill="1" applyBorder="1" applyAlignment="1" applyProtection="1">
      <alignment wrapText="1"/>
      <protection locked="0"/>
    </xf>
    <xf numFmtId="0" fontId="0" fillId="4" borderId="25" xfId="0" applyFill="1" applyBorder="1" applyAlignment="1" applyProtection="1">
      <alignment wrapText="1"/>
      <protection locked="0"/>
    </xf>
    <xf numFmtId="0" fontId="22" fillId="0" borderId="0" xfId="0" applyFont="1" applyAlignment="1">
      <alignment horizontal="left" vertical="center" indent="4"/>
    </xf>
    <xf numFmtId="0" fontId="22" fillId="0" borderId="0" xfId="0" quotePrefix="1" applyFont="1" applyAlignment="1">
      <alignment horizontal="left" vertical="center" indent="4"/>
    </xf>
    <xf numFmtId="0" fontId="2" fillId="0" borderId="1" xfId="0" applyFont="1" applyBorder="1" applyAlignment="1">
      <alignment wrapText="1"/>
    </xf>
    <xf numFmtId="0" fontId="23" fillId="0" borderId="0" xfId="0" applyFont="1"/>
    <xf numFmtId="14" fontId="0" fillId="0" borderId="10" xfId="0" applyNumberFormat="1"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0" xfId="0" applyAlignment="1">
      <alignment horizontal="center"/>
    </xf>
    <xf numFmtId="0" fontId="2" fillId="0" borderId="5" xfId="0" applyFont="1" applyBorder="1"/>
    <xf numFmtId="0" fontId="2" fillId="0" borderId="43" xfId="0" applyFont="1" applyBorder="1" applyAlignment="1">
      <alignment horizontal="left"/>
    </xf>
    <xf numFmtId="0" fontId="2" fillId="0" borderId="6" xfId="0" applyFont="1" applyBorder="1" applyAlignment="1">
      <alignment horizontal="left"/>
    </xf>
    <xf numFmtId="0" fontId="2" fillId="0" borderId="44" xfId="0" applyFont="1" applyBorder="1" applyAlignment="1">
      <alignment horizontal="left"/>
    </xf>
    <xf numFmtId="0" fontId="0" fillId="0" borderId="6" xfId="0" applyBorder="1" applyAlignment="1"/>
    <xf numFmtId="0" fontId="0" fillId="0" borderId="2" xfId="0" applyBorder="1" applyAlignment="1"/>
    <xf numFmtId="0" fontId="0" fillId="0" borderId="10"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0" xfId="0" applyAlignment="1">
      <alignment horizontal="center"/>
    </xf>
    <xf numFmtId="0" fontId="0" fillId="0" borderId="32" xfId="0" applyBorder="1" applyAlignment="1" applyProtection="1">
      <alignment horizontal="left" wrapText="1"/>
      <protection locked="0"/>
    </xf>
    <xf numFmtId="0" fontId="0" fillId="19" borderId="9" xfId="0" applyFill="1" applyBorder="1" applyAlignment="1" applyProtection="1">
      <alignment horizontal="left" wrapText="1"/>
      <protection locked="0"/>
    </xf>
    <xf numFmtId="0" fontId="3"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0" fillId="0" borderId="48" xfId="0" applyBorder="1" applyAlignment="1" applyProtection="1">
      <alignment wrapText="1"/>
      <protection locked="0"/>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2" fillId="0" borderId="30" xfId="0" applyFont="1" applyBorder="1" applyAlignment="1">
      <alignment horizontal="center"/>
    </xf>
    <xf numFmtId="0" fontId="2" fillId="0" borderId="13" xfId="0" applyFont="1" applyBorder="1" applyAlignment="1">
      <alignment horizontal="center"/>
    </xf>
    <xf numFmtId="0" fontId="2" fillId="0" borderId="29" xfId="0" applyFont="1" applyBorder="1" applyAlignment="1">
      <alignment horizontal="center"/>
    </xf>
    <xf numFmtId="0" fontId="19" fillId="21" borderId="2" xfId="0" applyFont="1" applyFill="1" applyBorder="1" applyAlignment="1">
      <alignment horizontal="left" vertical="top" wrapText="1"/>
    </xf>
    <xf numFmtId="0" fontId="7" fillId="20" borderId="1" xfId="0" applyFont="1" applyFill="1" applyBorder="1" applyAlignment="1">
      <alignment horizontal="right" vertical="center" wrapText="1"/>
    </xf>
    <xf numFmtId="2" fontId="2" fillId="20" borderId="17" xfId="0" applyNumberFormat="1" applyFont="1" applyFill="1" applyBorder="1" applyAlignment="1">
      <alignment horizontal="center" vertical="center" wrapText="1"/>
    </xf>
    <xf numFmtId="0" fontId="17" fillId="20" borderId="2" xfId="0" applyFont="1" applyFill="1" applyBorder="1" applyAlignment="1">
      <alignment vertical="center" wrapText="1"/>
    </xf>
    <xf numFmtId="0" fontId="4" fillId="21" borderId="1"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0" fillId="0" borderId="9" xfId="0" applyBorder="1" applyAlignment="1" applyProtection="1">
      <alignment horizontal="center" vertical="center"/>
      <protection locked="0"/>
    </xf>
    <xf numFmtId="0" fontId="4" fillId="20" borderId="3" xfId="0" applyFont="1" applyFill="1" applyBorder="1" applyAlignment="1">
      <alignment horizontal="center" vertical="center" wrapText="1"/>
    </xf>
    <xf numFmtId="0" fontId="19" fillId="20" borderId="2" xfId="0" applyFont="1" applyFill="1" applyBorder="1" applyAlignment="1">
      <alignment horizontal="left" vertical="top" wrapText="1"/>
    </xf>
    <xf numFmtId="0" fontId="2" fillId="21" borderId="7" xfId="0" applyFont="1" applyFill="1" applyBorder="1" applyAlignment="1">
      <alignment horizontal="center" vertical="center"/>
    </xf>
    <xf numFmtId="9" fontId="2" fillId="21" borderId="7" xfId="0" applyNumberFormat="1" applyFont="1" applyFill="1" applyBorder="1" applyAlignment="1">
      <alignment horizontal="center" vertical="center"/>
    </xf>
    <xf numFmtId="2" fontId="2" fillId="21" borderId="7" xfId="0" applyNumberFormat="1" applyFont="1" applyFill="1" applyBorder="1" applyAlignment="1">
      <alignment horizontal="center" vertical="center"/>
    </xf>
    <xf numFmtId="0" fontId="2" fillId="21" borderId="8" xfId="0" applyFont="1" applyFill="1" applyBorder="1" applyAlignment="1">
      <alignment horizontal="center" vertical="center"/>
    </xf>
    <xf numFmtId="0" fontId="0" fillId="0" borderId="10" xfId="0" applyBorder="1" applyAlignment="1" applyProtection="1">
      <alignment horizontal="center" vertical="center"/>
      <protection locked="0"/>
    </xf>
    <xf numFmtId="2" fontId="0" fillId="0" borderId="10" xfId="0" applyNumberFormat="1" applyBorder="1" applyAlignment="1">
      <alignment horizontal="center" vertical="center"/>
    </xf>
    <xf numFmtId="0" fontId="2" fillId="6" borderId="55" xfId="0" applyFont="1" applyFill="1" applyBorder="1" applyAlignment="1">
      <alignment horizontal="center" vertical="center"/>
    </xf>
    <xf numFmtId="9" fontId="2" fillId="6" borderId="55" xfId="0" applyNumberFormat="1" applyFont="1" applyFill="1" applyBorder="1" applyAlignment="1">
      <alignment horizontal="center" vertical="center"/>
    </xf>
    <xf numFmtId="2" fontId="2" fillId="6" borderId="55" xfId="0" applyNumberFormat="1" applyFont="1" applyFill="1" applyBorder="1" applyAlignment="1">
      <alignment horizontal="center" vertical="center"/>
    </xf>
    <xf numFmtId="0" fontId="2" fillId="6" borderId="9" xfId="0" applyFont="1" applyFill="1" applyBorder="1" applyAlignment="1">
      <alignment horizontal="center" vertical="center"/>
    </xf>
    <xf numFmtId="9" fontId="2" fillId="6" borderId="9" xfId="0" applyNumberFormat="1" applyFont="1" applyFill="1" applyBorder="1" applyAlignment="1">
      <alignment horizontal="center" vertical="center"/>
    </xf>
    <xf numFmtId="2" fontId="2" fillId="6" borderId="9" xfId="0" applyNumberFormat="1" applyFont="1" applyFill="1" applyBorder="1" applyAlignment="1">
      <alignment horizontal="center" vertical="center"/>
    </xf>
    <xf numFmtId="0" fontId="2" fillId="8" borderId="7" xfId="0" applyFont="1" applyFill="1" applyBorder="1" applyAlignment="1">
      <alignment horizontal="center" vertical="center"/>
    </xf>
    <xf numFmtId="0" fontId="2" fillId="22" borderId="55" xfId="0" applyFont="1" applyFill="1" applyBorder="1" applyAlignment="1">
      <alignment horizontal="center" vertical="center"/>
    </xf>
    <xf numFmtId="9" fontId="2" fillId="22" borderId="55" xfId="0" applyNumberFormat="1" applyFont="1" applyFill="1" applyBorder="1" applyAlignment="1">
      <alignment horizontal="center"/>
    </xf>
    <xf numFmtId="0" fontId="2" fillId="22" borderId="9" xfId="0" applyFont="1" applyFill="1" applyBorder="1" applyAlignment="1">
      <alignment horizontal="center" vertical="center"/>
    </xf>
    <xf numFmtId="9" fontId="2" fillId="22" borderId="9" xfId="0" applyNumberFormat="1" applyFont="1" applyFill="1" applyBorder="1" applyAlignment="1">
      <alignment horizontal="center"/>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165" fontId="2" fillId="22" borderId="9" xfId="0" applyNumberFormat="1" applyFont="1" applyFill="1" applyBorder="1" applyAlignment="1">
      <alignment horizontal="center"/>
    </xf>
    <xf numFmtId="9" fontId="2" fillId="8" borderId="7" xfId="0" applyNumberFormat="1" applyFont="1" applyFill="1" applyBorder="1" applyAlignment="1">
      <alignment horizontal="center" vertical="center"/>
    </xf>
    <xf numFmtId="0" fontId="2" fillId="8" borderId="44" xfId="0" applyFont="1" applyFill="1" applyBorder="1" applyAlignment="1">
      <alignment horizontal="center" vertical="center"/>
    </xf>
    <xf numFmtId="0" fontId="0" fillId="22" borderId="40" xfId="0" applyFill="1" applyBorder="1" applyAlignment="1">
      <alignment horizontal="center" vertical="center"/>
    </xf>
    <xf numFmtId="0" fontId="0" fillId="0" borderId="37" xfId="0" applyBorder="1"/>
    <xf numFmtId="0" fontId="0" fillId="22" borderId="28" xfId="0" applyFill="1" applyBorder="1" applyAlignment="1">
      <alignment horizontal="center" vertical="center"/>
    </xf>
    <xf numFmtId="0" fontId="0" fillId="0" borderId="49" xfId="0" applyBorder="1"/>
    <xf numFmtId="0" fontId="0" fillId="0" borderId="56" xfId="0" applyBorder="1"/>
    <xf numFmtId="0" fontId="0" fillId="0" borderId="0" xfId="0" applyBorder="1"/>
    <xf numFmtId="0" fontId="18" fillId="7" borderId="54" xfId="0" applyFont="1" applyFill="1" applyBorder="1" applyAlignment="1">
      <alignment vertical="center" wrapText="1"/>
    </xf>
    <xf numFmtId="2" fontId="2" fillId="6" borderId="57" xfId="0" applyNumberFormat="1" applyFont="1" applyFill="1" applyBorder="1" applyAlignment="1">
      <alignment horizontal="center" vertical="center"/>
    </xf>
    <xf numFmtId="2" fontId="0" fillId="0" borderId="34" xfId="0" applyNumberFormat="1" applyBorder="1" applyAlignment="1">
      <alignment horizontal="center" vertical="center"/>
    </xf>
    <xf numFmtId="2" fontId="2" fillId="6" borderId="31" xfId="0" applyNumberFormat="1" applyFont="1" applyFill="1" applyBorder="1" applyAlignment="1">
      <alignment horizontal="center" vertical="center"/>
    </xf>
    <xf numFmtId="2" fontId="2" fillId="8" borderId="7" xfId="0" applyNumberFormat="1" applyFont="1" applyFill="1" applyBorder="1" applyAlignment="1">
      <alignment horizontal="center" vertical="center"/>
    </xf>
    <xf numFmtId="2" fontId="0" fillId="22" borderId="55" xfId="0" applyNumberFormat="1" applyFill="1" applyBorder="1" applyAlignment="1">
      <alignment horizontal="center"/>
    </xf>
    <xf numFmtId="2" fontId="0" fillId="0" borderId="0" xfId="0" applyNumberFormat="1" applyAlignment="1">
      <alignment horizontal="center"/>
    </xf>
    <xf numFmtId="2" fontId="0" fillId="22" borderId="9" xfId="0" applyNumberFormat="1" applyFill="1" applyBorder="1" applyAlignment="1">
      <alignment horizontal="center"/>
    </xf>
    <xf numFmtId="0" fontId="24" fillId="0" borderId="0" xfId="0" applyFont="1"/>
    <xf numFmtId="0" fontId="25" fillId="0" borderId="0" xfId="0" applyFont="1" applyAlignment="1">
      <alignment horizontal="center" vertical="center"/>
    </xf>
    <xf numFmtId="0" fontId="7" fillId="23" borderId="1" xfId="0" applyFont="1" applyFill="1" applyBorder="1" applyAlignment="1">
      <alignment horizontal="right" vertical="center" wrapText="1"/>
    </xf>
    <xf numFmtId="0" fontId="17" fillId="23" borderId="2" xfId="0" applyFont="1" applyFill="1" applyBorder="1" applyAlignment="1">
      <alignment vertical="center" wrapText="1"/>
    </xf>
    <xf numFmtId="2" fontId="2" fillId="23" borderId="17" xfId="0" applyNumberFormat="1" applyFont="1" applyFill="1" applyBorder="1" applyAlignment="1">
      <alignment horizontal="center" vertical="center" wrapText="1"/>
    </xf>
    <xf numFmtId="0" fontId="7" fillId="16" borderId="6" xfId="0" applyFont="1" applyFill="1" applyBorder="1" applyAlignment="1">
      <alignment horizontal="center" vertical="center" wrapText="1"/>
    </xf>
    <xf numFmtId="0" fontId="3" fillId="0" borderId="3" xfId="0" applyFont="1" applyBorder="1" applyAlignment="1" applyProtection="1">
      <alignment vertical="center" wrapText="1"/>
      <protection locked="0"/>
    </xf>
    <xf numFmtId="49" fontId="7" fillId="4" borderId="5" xfId="0" applyNumberFormat="1" applyFont="1" applyFill="1" applyBorder="1" applyAlignment="1">
      <alignment horizontal="center" vertical="center" wrapText="1"/>
    </xf>
    <xf numFmtId="49" fontId="3" fillId="0" borderId="3" xfId="0" applyNumberFormat="1" applyFont="1" applyBorder="1" applyAlignment="1">
      <alignment vertical="center" wrapText="1"/>
    </xf>
    <xf numFmtId="49" fontId="3" fillId="0" borderId="1" xfId="0" applyNumberFormat="1" applyFont="1" applyBorder="1" applyAlignment="1">
      <alignment vertical="center" wrapText="1"/>
    </xf>
    <xf numFmtId="49" fontId="6" fillId="0" borderId="0" xfId="0" applyNumberFormat="1" applyFont="1" applyAlignment="1">
      <alignment horizontal="center"/>
    </xf>
    <xf numFmtId="49" fontId="6" fillId="0" borderId="0" xfId="0" applyNumberFormat="1" applyFont="1" applyAlignment="1">
      <alignment horizontal="center" vertical="center"/>
    </xf>
    <xf numFmtId="49" fontId="0" fillId="0" borderId="0" xfId="0" applyNumberFormat="1" applyAlignment="1">
      <alignment horizontal="center"/>
    </xf>
    <xf numFmtId="49" fontId="9" fillId="5" borderId="5" xfId="0" applyNumberFormat="1" applyFont="1" applyFill="1" applyBorder="1" applyAlignment="1">
      <alignment horizontal="center" wrapText="1"/>
    </xf>
    <xf numFmtId="49" fontId="4" fillId="21" borderId="1" xfId="0" applyNumberFormat="1" applyFont="1" applyFill="1" applyBorder="1" applyAlignment="1">
      <alignment horizontal="center" vertical="center" wrapText="1"/>
    </xf>
    <xf numFmtId="49" fontId="0" fillId="0" borderId="0" xfId="0" applyNumberFormat="1"/>
    <xf numFmtId="49" fontId="9" fillId="5" borderId="5" xfId="0" applyNumberFormat="1" applyFont="1" applyFill="1" applyBorder="1" applyAlignment="1">
      <alignment horizontal="center" vertical="top" wrapText="1"/>
    </xf>
    <xf numFmtId="49" fontId="18" fillId="0" borderId="0" xfId="0" applyNumberFormat="1" applyFont="1" applyAlignment="1">
      <alignment horizontal="center" vertical="center"/>
    </xf>
    <xf numFmtId="49" fontId="17" fillId="20" borderId="1" xfId="0" applyNumberFormat="1" applyFont="1" applyFill="1" applyBorder="1" applyAlignment="1">
      <alignment horizontal="center" vertical="center" wrapText="1"/>
    </xf>
    <xf numFmtId="49" fontId="9" fillId="0" borderId="0" xfId="0" applyNumberFormat="1" applyFont="1" applyBorder="1" applyAlignment="1">
      <alignment horizontal="center"/>
    </xf>
    <xf numFmtId="49" fontId="0" fillId="0" borderId="0" xfId="0" applyNumberFormat="1" applyAlignment="1">
      <alignment vertical="top"/>
    </xf>
    <xf numFmtId="49" fontId="15" fillId="10" borderId="5" xfId="0" applyNumberFormat="1" applyFont="1" applyFill="1" applyBorder="1"/>
    <xf numFmtId="49" fontId="9" fillId="0" borderId="0" xfId="0" applyNumberFormat="1" applyFont="1" applyBorder="1" applyAlignment="1">
      <alignment horizontal="center" vertical="top"/>
    </xf>
    <xf numFmtId="49" fontId="4" fillId="2"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10" fillId="5" borderId="5"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wrapText="1"/>
    </xf>
    <xf numFmtId="49" fontId="0" fillId="5" borderId="5" xfId="0" applyNumberFormat="1" applyFill="1" applyBorder="1" applyAlignment="1">
      <alignment horizontal="center"/>
    </xf>
    <xf numFmtId="49" fontId="2" fillId="0" borderId="9" xfId="0" applyNumberFormat="1" applyFont="1" applyBorder="1" applyAlignment="1">
      <alignment horizontal="center"/>
    </xf>
    <xf numFmtId="49" fontId="2" fillId="4" borderId="25" xfId="0" applyNumberFormat="1" applyFont="1" applyFill="1" applyBorder="1" applyAlignment="1">
      <alignment horizontal="center"/>
    </xf>
    <xf numFmtId="49" fontId="2" fillId="5" borderId="25" xfId="0" applyNumberFormat="1" applyFont="1" applyFill="1" applyBorder="1" applyAlignment="1">
      <alignment horizontal="center"/>
    </xf>
    <xf numFmtId="49" fontId="2" fillId="18" borderId="9" xfId="0" applyNumberFormat="1" applyFont="1" applyFill="1" applyBorder="1" applyAlignment="1">
      <alignment horizontal="center"/>
    </xf>
    <xf numFmtId="49" fontId="2" fillId="19" borderId="9" xfId="0" applyNumberFormat="1" applyFont="1" applyFill="1" applyBorder="1" applyAlignment="1">
      <alignment horizontal="center"/>
    </xf>
    <xf numFmtId="49" fontId="2" fillId="0" borderId="0" xfId="0" applyNumberFormat="1" applyFont="1" applyAlignment="1">
      <alignment horizontal="left"/>
    </xf>
    <xf numFmtId="49" fontId="4" fillId="0" borderId="9" xfId="0" applyNumberFormat="1" applyFont="1" applyBorder="1" applyAlignment="1">
      <alignment vertical="center" wrapText="1"/>
    </xf>
    <xf numFmtId="49" fontId="3" fillId="0" borderId="10" xfId="0" applyNumberFormat="1" applyFont="1" applyBorder="1" applyAlignment="1" applyProtection="1">
      <alignment horizontal="center" vertical="center" wrapText="1"/>
      <protection locked="0"/>
    </xf>
    <xf numFmtId="49" fontId="4" fillId="3" borderId="3" xfId="0" quotePrefix="1" applyNumberFormat="1" applyFont="1" applyFill="1" applyBorder="1" applyAlignment="1">
      <alignment horizontal="left" vertical="center" wrapText="1"/>
    </xf>
    <xf numFmtId="49" fontId="4" fillId="3" borderId="1" xfId="0" quotePrefix="1" applyNumberFormat="1" applyFont="1" applyFill="1" applyBorder="1" applyAlignment="1">
      <alignment vertical="center" wrapText="1"/>
    </xf>
    <xf numFmtId="49" fontId="4" fillId="3" borderId="3" xfId="0" quotePrefix="1" applyNumberFormat="1" applyFont="1" applyFill="1" applyBorder="1" applyAlignment="1">
      <alignment vertical="center" wrapText="1"/>
    </xf>
    <xf numFmtId="49" fontId="4" fillId="3" borderId="1" xfId="0" quotePrefix="1" applyNumberFormat="1" applyFont="1" applyFill="1" applyBorder="1" applyAlignment="1">
      <alignment horizontal="left" vertical="center" wrapText="1"/>
    </xf>
    <xf numFmtId="49" fontId="4" fillId="20" borderId="3" xfId="0" quotePrefix="1" applyNumberFormat="1" applyFont="1" applyFill="1" applyBorder="1" applyAlignment="1">
      <alignment horizontal="center" vertical="center" wrapText="1"/>
    </xf>
    <xf numFmtId="49" fontId="17" fillId="23" borderId="1" xfId="0" quotePrefix="1" applyNumberFormat="1" applyFont="1" applyFill="1" applyBorder="1" applyAlignment="1">
      <alignment horizontal="center" vertical="center" wrapText="1"/>
    </xf>
    <xf numFmtId="49" fontId="3" fillId="7" borderId="19" xfId="0" quotePrefix="1" applyNumberFormat="1" applyFont="1" applyFill="1" applyBorder="1" applyAlignment="1">
      <alignment horizontal="center" vertical="center" wrapText="1"/>
    </xf>
    <xf numFmtId="49" fontId="3" fillId="7" borderId="20" xfId="0" quotePrefix="1" applyNumberFormat="1" applyFont="1" applyFill="1" applyBorder="1" applyAlignment="1">
      <alignment horizontal="center" vertical="center" wrapText="1"/>
    </xf>
    <xf numFmtId="49" fontId="3" fillId="0" borderId="20" xfId="0" quotePrefix="1" applyNumberFormat="1" applyFont="1" applyFill="1" applyBorder="1" applyAlignment="1">
      <alignment horizontal="center" vertical="center" wrapText="1"/>
    </xf>
    <xf numFmtId="49" fontId="3" fillId="0" borderId="21" xfId="0" quotePrefix="1" applyNumberFormat="1" applyFont="1" applyFill="1" applyBorder="1" applyAlignment="1">
      <alignment horizontal="center" vertical="center" wrapText="1"/>
    </xf>
    <xf numFmtId="49" fontId="3" fillId="0" borderId="19" xfId="0" quotePrefix="1" applyNumberFormat="1" applyFont="1" applyFill="1" applyBorder="1" applyAlignment="1">
      <alignment horizontal="center" vertical="center" wrapText="1"/>
    </xf>
    <xf numFmtId="49" fontId="3" fillId="7" borderId="54" xfId="0" quotePrefix="1" applyNumberFormat="1" applyFont="1" applyFill="1" applyBorder="1" applyAlignment="1">
      <alignment horizontal="center" vertical="center" wrapText="1"/>
    </xf>
    <xf numFmtId="49" fontId="17" fillId="7" borderId="1" xfId="0" quotePrefix="1" applyNumberFormat="1" applyFont="1" applyFill="1" applyBorder="1" applyAlignment="1">
      <alignment horizontal="center" vertical="center" wrapText="1"/>
    </xf>
    <xf numFmtId="49" fontId="17" fillId="7" borderId="3" xfId="0" quotePrefix="1" applyNumberFormat="1" applyFont="1" applyFill="1" applyBorder="1" applyAlignment="1">
      <alignment horizontal="center" vertical="center" wrapText="1"/>
    </xf>
    <xf numFmtId="49" fontId="3" fillId="0" borderId="3"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vertical="center" wrapText="1"/>
    </xf>
    <xf numFmtId="0" fontId="3" fillId="0" borderId="1" xfId="0" applyFont="1" applyFill="1" applyBorder="1" applyAlignment="1" applyProtection="1">
      <alignment horizontal="left" vertical="top" wrapText="1"/>
      <protection locked="0"/>
    </xf>
    <xf numFmtId="0" fontId="26" fillId="0" borderId="0" xfId="0" applyFont="1"/>
    <xf numFmtId="0" fontId="27" fillId="0" borderId="0" xfId="0" applyFont="1"/>
    <xf numFmtId="0" fontId="18" fillId="0" borderId="0" xfId="0" applyFont="1"/>
    <xf numFmtId="0" fontId="28" fillId="9" borderId="27" xfId="0" applyFont="1" applyFill="1" applyBorder="1"/>
    <xf numFmtId="0" fontId="28" fillId="9" borderId="28" xfId="0" applyFont="1" applyFill="1" applyBorder="1"/>
    <xf numFmtId="0" fontId="27" fillId="0" borderId="22" xfId="0" applyFont="1" applyBorder="1"/>
    <xf numFmtId="0" fontId="27" fillId="0" borderId="23" xfId="0" applyFont="1" applyBorder="1"/>
    <xf numFmtId="0" fontId="27" fillId="0" borderId="24" xfId="0" applyFont="1" applyBorder="1"/>
    <xf numFmtId="0" fontId="29" fillId="0" borderId="0" xfId="0" applyFont="1"/>
    <xf numFmtId="0" fontId="27" fillId="0" borderId="0" xfId="0" quotePrefix="1" applyFont="1"/>
    <xf numFmtId="0" fontId="17" fillId="0" borderId="0" xfId="0" applyFont="1"/>
    <xf numFmtId="0" fontId="27" fillId="11" borderId="25" xfId="0" applyFont="1" applyFill="1" applyBorder="1" applyAlignment="1">
      <alignment horizontal="center"/>
    </xf>
    <xf numFmtId="0" fontId="27" fillId="13" borderId="26" xfId="0" applyFont="1" applyFill="1" applyBorder="1" applyAlignment="1">
      <alignment horizontal="center"/>
    </xf>
    <xf numFmtId="0" fontId="27" fillId="12" borderId="26" xfId="0" applyFont="1" applyFill="1" applyBorder="1" applyAlignment="1">
      <alignment horizontal="center"/>
    </xf>
    <xf numFmtId="0" fontId="27" fillId="15" borderId="26" xfId="0" applyFont="1" applyFill="1" applyBorder="1" applyAlignment="1">
      <alignment horizontal="center"/>
    </xf>
    <xf numFmtId="0" fontId="27" fillId="14" borderId="26" xfId="0" applyFont="1" applyFill="1" applyBorder="1" applyAlignment="1">
      <alignment horizontal="center"/>
    </xf>
    <xf numFmtId="0" fontId="18" fillId="0" borderId="25" xfId="0" applyFont="1" applyBorder="1"/>
    <xf numFmtId="0" fontId="18" fillId="0" borderId="26" xfId="0" applyFont="1" applyBorder="1"/>
    <xf numFmtId="0" fontId="18" fillId="0" borderId="10" xfId="0" applyFont="1" applyBorder="1"/>
    <xf numFmtId="0" fontId="31" fillId="0" borderId="0" xfId="0" applyFont="1" applyAlignment="1">
      <alignment vertical="center"/>
    </xf>
    <xf numFmtId="0" fontId="18" fillId="0" borderId="0" xfId="0" applyFont="1" applyAlignment="1">
      <alignment vertical="center"/>
    </xf>
    <xf numFmtId="0" fontId="27" fillId="25" borderId="26" xfId="0" applyFont="1" applyFill="1" applyBorder="1" applyAlignment="1">
      <alignment horizontal="center"/>
    </xf>
    <xf numFmtId="0" fontId="27" fillId="26" borderId="26" xfId="0" applyFont="1" applyFill="1" applyBorder="1" applyAlignment="1">
      <alignment horizontal="center"/>
    </xf>
    <xf numFmtId="0" fontId="27" fillId="24" borderId="25" xfId="0" applyFont="1" applyFill="1" applyBorder="1" applyAlignment="1">
      <alignment horizontal="center"/>
    </xf>
    <xf numFmtId="0" fontId="27" fillId="27" borderId="26" xfId="0" applyFont="1" applyFill="1" applyBorder="1" applyAlignment="1">
      <alignment horizontal="center"/>
    </xf>
    <xf numFmtId="0" fontId="18" fillId="28" borderId="10" xfId="0" applyFont="1" applyFill="1" applyBorder="1" applyAlignment="1">
      <alignment horizontal="center"/>
    </xf>
    <xf numFmtId="0" fontId="35" fillId="29" borderId="6" xfId="0" applyFont="1" applyFill="1" applyBorder="1" applyAlignment="1">
      <alignment horizontal="center" vertical="center" wrapText="1"/>
    </xf>
    <xf numFmtId="0" fontId="0" fillId="0" borderId="9" xfId="0" applyBorder="1" applyAlignment="1" applyProtection="1">
      <alignment horizontal="left" wrapText="1"/>
      <protection locked="0"/>
    </xf>
    <xf numFmtId="0" fontId="0" fillId="0" borderId="36"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32" xfId="0" applyBorder="1" applyAlignment="1" applyProtection="1">
      <alignment horizontal="left" wrapText="1"/>
      <protection locked="0"/>
    </xf>
    <xf numFmtId="0" fontId="2" fillId="0" borderId="5" xfId="0" applyFont="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51" xfId="0" applyFont="1" applyBorder="1" applyAlignment="1">
      <alignment horizontal="center" textRotation="90" wrapText="1"/>
    </xf>
    <xf numFmtId="0" fontId="2" fillId="0" borderId="52" xfId="0" applyFont="1" applyBorder="1" applyAlignment="1">
      <alignment horizontal="center" textRotation="90" wrapText="1"/>
    </xf>
    <xf numFmtId="0" fontId="2" fillId="0" borderId="53" xfId="0" applyFont="1" applyBorder="1" applyAlignment="1">
      <alignment horizontal="center" textRotation="90" wrapText="1"/>
    </xf>
    <xf numFmtId="0" fontId="0" fillId="0" borderId="38" xfId="0" applyBorder="1" applyAlignment="1" applyProtection="1">
      <alignment horizontal="left" wrapText="1"/>
      <protection locked="0"/>
    </xf>
    <xf numFmtId="0" fontId="0" fillId="0" borderId="39" xfId="0"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Alignment="1">
      <alignment horizontal="center"/>
    </xf>
    <xf numFmtId="0" fontId="0" fillId="0" borderId="38" xfId="0" applyFont="1" applyBorder="1" applyAlignment="1">
      <alignment horizontal="left" wrapText="1"/>
    </xf>
    <xf numFmtId="0" fontId="0" fillId="0" borderId="39" xfId="0" applyBorder="1" applyAlignment="1">
      <alignment horizontal="left" wrapText="1"/>
    </xf>
    <xf numFmtId="0" fontId="0" fillId="0" borderId="40" xfId="0" applyBorder="1" applyAlignment="1">
      <alignment horizontal="left" wrapText="1"/>
    </xf>
    <xf numFmtId="0" fontId="0" fillId="0" borderId="27" xfId="0" applyFont="1" applyBorder="1" applyAlignment="1">
      <alignment horizontal="left" wrapText="1"/>
    </xf>
    <xf numFmtId="0" fontId="0" fillId="0" borderId="37" xfId="0" applyBorder="1" applyAlignment="1">
      <alignment horizontal="left" wrapText="1"/>
    </xf>
    <xf numFmtId="0" fontId="0" fillId="0" borderId="28" xfId="0" applyBorder="1" applyAlignment="1">
      <alignment horizontal="left" wrapText="1"/>
    </xf>
    <xf numFmtId="0" fontId="0" fillId="0" borderId="36" xfId="0" applyFon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0" borderId="45" xfId="0" applyBorder="1" applyAlignment="1" applyProtection="1">
      <alignment wrapText="1"/>
      <protection locked="0"/>
    </xf>
    <xf numFmtId="0" fontId="0" fillId="0" borderId="27" xfId="0" applyBorder="1" applyAlignment="1" applyProtection="1">
      <alignment wrapText="1"/>
      <protection locked="0"/>
    </xf>
    <xf numFmtId="0" fontId="0" fillId="0" borderId="37" xfId="0" applyBorder="1" applyAlignment="1" applyProtection="1">
      <alignment wrapText="1"/>
      <protection locked="0"/>
    </xf>
    <xf numFmtId="0" fontId="0" fillId="0" borderId="46" xfId="0" applyBorder="1" applyAlignment="1" applyProtection="1">
      <alignment wrapText="1"/>
      <protection locked="0"/>
    </xf>
    <xf numFmtId="0" fontId="0" fillId="0" borderId="36" xfId="0" applyBorder="1" applyAlignment="1" applyProtection="1">
      <alignment wrapText="1"/>
      <protection locked="0"/>
    </xf>
    <xf numFmtId="0" fontId="0" fillId="0" borderId="41" xfId="0" applyBorder="1" applyAlignment="1" applyProtection="1">
      <alignment wrapText="1"/>
      <protection locked="0"/>
    </xf>
    <xf numFmtId="0" fontId="0" fillId="0" borderId="47" xfId="0" applyBorder="1" applyAlignment="1" applyProtection="1">
      <alignment wrapText="1"/>
      <protection locked="0"/>
    </xf>
    <xf numFmtId="0" fontId="0" fillId="0" borderId="35" xfId="0" applyBorder="1" applyAlignment="1" applyProtection="1">
      <alignment horizontal="left" wrapText="1"/>
      <protection locked="0"/>
    </xf>
  </cellXfs>
  <cellStyles count="1">
    <cellStyle name="Normal" xfId="0" builtinId="0"/>
  </cellStyles>
  <dxfs count="288">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s>
  <tableStyles count="0" defaultTableStyle="TableStyleMedium2" defaultPivotStyle="PivotStyleLight16"/>
  <colors>
    <mruColors>
      <color rgb="FFF8696B"/>
      <color rgb="FFFA9496"/>
      <color rgb="FFFFFF99"/>
      <color rgb="FFFCA578"/>
      <color rgb="FF63BE7B"/>
      <color rgb="FF94696B"/>
      <color rgb="FFB1D480"/>
      <color rgb="FFFFEB84"/>
      <color rgb="FFB75537"/>
      <color rgb="FFCC72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47</xdr:row>
      <xdr:rowOff>66675</xdr:rowOff>
    </xdr:from>
    <xdr:to>
      <xdr:col>10</xdr:col>
      <xdr:colOff>180975</xdr:colOff>
      <xdr:row>59</xdr:row>
      <xdr:rowOff>180975</xdr:rowOff>
    </xdr:to>
    <xdr:pic>
      <xdr:nvPicPr>
        <xdr:cNvPr id="3" name="Picture 2" descr="EN-S-together.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7000875" y="12182475"/>
          <a:ext cx="3305175" cy="330517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zoomScaleNormal="100" workbookViewId="0"/>
  </sheetViews>
  <sheetFormatPr defaultRowHeight="17"/>
  <cols>
    <col min="1" max="1" width="64.453125" style="55" customWidth="1"/>
    <col min="2" max="5" width="15.81640625" style="55" customWidth="1"/>
    <col min="6" max="6" width="3.1796875" style="55" customWidth="1"/>
    <col min="7" max="8" width="10.81640625" customWidth="1"/>
    <col min="9" max="9" width="25" customWidth="1"/>
    <col min="10" max="10" width="23.1796875" bestFit="1" customWidth="1"/>
  </cols>
  <sheetData>
    <row r="1" spans="1:9" ht="28.5">
      <c r="A1" s="112" t="s">
        <v>316</v>
      </c>
      <c r="B1" s="54"/>
      <c r="C1" s="54"/>
      <c r="D1" s="54"/>
      <c r="E1" s="54"/>
      <c r="F1" s="54"/>
    </row>
    <row r="3" spans="1:9" s="291" customFormat="1" ht="15.5">
      <c r="A3" s="289" t="s">
        <v>402</v>
      </c>
      <c r="B3" s="290"/>
      <c r="C3" s="290"/>
      <c r="D3" s="290"/>
      <c r="E3" s="290"/>
      <c r="F3" s="290"/>
    </row>
    <row r="4" spans="1:9" s="291" customFormat="1" ht="15.5">
      <c r="A4" s="289"/>
      <c r="B4" s="290"/>
      <c r="C4" s="290"/>
      <c r="D4" s="290"/>
      <c r="E4" s="290"/>
      <c r="F4" s="290"/>
    </row>
    <row r="5" spans="1:9" s="291" customFormat="1" ht="15.5">
      <c r="A5" s="292" t="s">
        <v>386</v>
      </c>
      <c r="B5" s="293"/>
      <c r="C5" s="290"/>
      <c r="D5" s="290"/>
      <c r="E5" s="290"/>
      <c r="F5" s="290"/>
    </row>
    <row r="6" spans="1:9" s="291" customFormat="1" ht="15.5">
      <c r="A6" s="290" t="s">
        <v>405</v>
      </c>
      <c r="B6" s="290"/>
      <c r="C6" s="290"/>
      <c r="D6" s="290"/>
      <c r="E6" s="290"/>
      <c r="F6" s="290"/>
      <c r="H6" s="312">
        <v>1</v>
      </c>
      <c r="I6" s="294" t="s">
        <v>130</v>
      </c>
    </row>
    <row r="7" spans="1:9" s="291" customFormat="1" ht="15.5">
      <c r="A7" s="291" t="s">
        <v>387</v>
      </c>
      <c r="B7" s="290"/>
      <c r="C7" s="290"/>
      <c r="D7" s="290"/>
      <c r="E7" s="290"/>
      <c r="F7" s="290"/>
      <c r="H7" s="304">
        <v>2</v>
      </c>
      <c r="I7" s="295" t="s">
        <v>140</v>
      </c>
    </row>
    <row r="8" spans="1:9" s="291" customFormat="1" ht="15.5">
      <c r="A8" s="308" t="s">
        <v>388</v>
      </c>
      <c r="B8" s="290"/>
      <c r="C8" s="290"/>
      <c r="D8" s="290"/>
      <c r="E8" s="290"/>
      <c r="F8" s="290"/>
      <c r="H8" s="311">
        <v>3</v>
      </c>
      <c r="I8" s="295" t="s">
        <v>141</v>
      </c>
    </row>
    <row r="9" spans="1:9" s="291" customFormat="1" ht="15.5">
      <c r="A9" s="291" t="s">
        <v>389</v>
      </c>
      <c r="B9" s="290"/>
      <c r="C9" s="290"/>
      <c r="D9" s="290"/>
      <c r="E9" s="290"/>
      <c r="F9" s="290"/>
      <c r="H9" s="310">
        <v>4</v>
      </c>
      <c r="I9" s="295" t="s">
        <v>131</v>
      </c>
    </row>
    <row r="10" spans="1:9" s="291" customFormat="1" ht="15.5">
      <c r="A10" s="309" t="s">
        <v>426</v>
      </c>
      <c r="B10" s="290"/>
      <c r="C10" s="290"/>
      <c r="D10" s="290"/>
      <c r="E10" s="290"/>
      <c r="F10" s="290"/>
      <c r="H10" s="313">
        <v>5</v>
      </c>
      <c r="I10" s="295" t="s">
        <v>132</v>
      </c>
    </row>
    <row r="11" spans="1:9" s="291" customFormat="1" ht="15.5">
      <c r="A11" s="309" t="s">
        <v>399</v>
      </c>
      <c r="B11" s="290"/>
      <c r="C11" s="290"/>
      <c r="D11" s="290"/>
      <c r="E11" s="290"/>
      <c r="F11" s="290"/>
      <c r="H11" s="314" t="s">
        <v>180</v>
      </c>
      <c r="I11" s="296" t="s">
        <v>427</v>
      </c>
    </row>
    <row r="12" spans="1:9" s="291" customFormat="1" ht="15.5">
      <c r="A12" s="291" t="s">
        <v>403</v>
      </c>
      <c r="B12" s="290"/>
      <c r="C12" s="290"/>
      <c r="D12" s="290"/>
      <c r="E12" s="290"/>
      <c r="F12" s="290"/>
    </row>
    <row r="13" spans="1:9" s="291" customFormat="1" ht="15.5">
      <c r="A13" s="309" t="s">
        <v>390</v>
      </c>
      <c r="B13" s="290"/>
      <c r="C13" s="290"/>
      <c r="D13" s="290"/>
      <c r="E13" s="290"/>
      <c r="F13" s="290"/>
    </row>
    <row r="14" spans="1:9" s="291" customFormat="1" ht="15.5">
      <c r="A14" s="291" t="s">
        <v>404</v>
      </c>
      <c r="B14" s="290"/>
      <c r="C14" s="290"/>
      <c r="D14" s="290"/>
      <c r="E14" s="290"/>
      <c r="F14" s="290"/>
    </row>
    <row r="15" spans="1:9" s="291" customFormat="1" ht="15.5">
      <c r="A15" s="309" t="s">
        <v>391</v>
      </c>
      <c r="B15" s="290"/>
      <c r="C15" s="290"/>
      <c r="D15" s="290"/>
      <c r="E15" s="290"/>
      <c r="F15" s="290"/>
    </row>
    <row r="16" spans="1:9" s="291" customFormat="1" ht="15.5">
      <c r="A16" s="309" t="s">
        <v>392</v>
      </c>
      <c r="B16" s="290"/>
      <c r="C16" s="290"/>
      <c r="D16" s="290"/>
      <c r="E16" s="290"/>
      <c r="F16" s="290"/>
    </row>
    <row r="17" spans="1:6" s="291" customFormat="1" ht="15.5">
      <c r="A17" s="297"/>
      <c r="B17" s="290"/>
      <c r="C17" s="290"/>
      <c r="D17" s="290"/>
      <c r="E17" s="290"/>
      <c r="F17" s="290"/>
    </row>
    <row r="18" spans="1:6" s="291" customFormat="1" ht="15.5">
      <c r="A18" s="292" t="s">
        <v>423</v>
      </c>
      <c r="B18" s="293"/>
      <c r="C18" s="290"/>
      <c r="D18" s="290"/>
      <c r="E18" s="290"/>
      <c r="F18" s="290"/>
    </row>
    <row r="19" spans="1:6" s="291" customFormat="1" ht="15.5">
      <c r="A19" s="291" t="s">
        <v>406</v>
      </c>
      <c r="B19" s="290"/>
      <c r="C19" s="290"/>
      <c r="D19" s="290"/>
      <c r="E19" s="290"/>
      <c r="F19" s="290"/>
    </row>
    <row r="20" spans="1:6" s="291" customFormat="1" ht="15.5">
      <c r="A20" s="309" t="s">
        <v>393</v>
      </c>
      <c r="B20" s="290"/>
      <c r="C20" s="290"/>
      <c r="D20" s="290"/>
      <c r="E20" s="290"/>
      <c r="F20" s="290"/>
    </row>
    <row r="21" spans="1:6" s="291" customFormat="1" ht="15.5">
      <c r="A21" s="291" t="s">
        <v>407</v>
      </c>
      <c r="B21" s="290"/>
      <c r="C21" s="290"/>
      <c r="D21" s="290"/>
      <c r="E21" s="290"/>
      <c r="F21" s="290"/>
    </row>
    <row r="22" spans="1:6" s="291" customFormat="1" ht="15.5">
      <c r="A22" s="291" t="s">
        <v>408</v>
      </c>
      <c r="B22" s="290"/>
      <c r="C22" s="290"/>
      <c r="D22" s="290"/>
      <c r="E22" s="290"/>
      <c r="F22" s="290"/>
    </row>
    <row r="23" spans="1:6" s="291" customFormat="1" ht="15.5">
      <c r="A23" s="309" t="s">
        <v>133</v>
      </c>
      <c r="B23" s="290"/>
      <c r="C23" s="290"/>
      <c r="D23" s="290"/>
      <c r="E23" s="290"/>
      <c r="F23" s="290"/>
    </row>
    <row r="24" spans="1:6" s="291" customFormat="1" ht="15.5">
      <c r="A24" s="290"/>
      <c r="B24" s="290"/>
      <c r="C24" s="290"/>
      <c r="D24" s="290"/>
      <c r="E24" s="290"/>
      <c r="F24" s="290"/>
    </row>
    <row r="25" spans="1:6" s="291" customFormat="1" ht="15.5">
      <c r="A25" s="292" t="s">
        <v>129</v>
      </c>
      <c r="B25" s="293"/>
      <c r="C25" s="290"/>
      <c r="D25" s="290"/>
      <c r="E25" s="290"/>
      <c r="F25" s="290"/>
    </row>
    <row r="26" spans="1:6" s="291" customFormat="1" ht="15.5">
      <c r="A26" s="291" t="s">
        <v>394</v>
      </c>
      <c r="B26" s="290"/>
      <c r="C26" s="290"/>
      <c r="D26" s="290"/>
      <c r="E26" s="290"/>
      <c r="F26" s="290"/>
    </row>
    <row r="27" spans="1:6" s="291" customFormat="1" ht="15.5">
      <c r="A27" s="291" t="s">
        <v>395</v>
      </c>
      <c r="B27" s="290"/>
      <c r="C27" s="290"/>
      <c r="D27" s="290"/>
      <c r="E27" s="290"/>
      <c r="F27" s="290"/>
    </row>
    <row r="28" spans="1:6" s="291" customFormat="1" ht="15.5">
      <c r="A28" s="290"/>
      <c r="B28" s="290"/>
      <c r="C28" s="290"/>
      <c r="D28" s="290"/>
      <c r="E28" s="290"/>
      <c r="F28" s="290"/>
    </row>
    <row r="29" spans="1:6" s="291" customFormat="1" ht="15.5">
      <c r="A29" s="292" t="s">
        <v>424</v>
      </c>
      <c r="B29" s="293"/>
      <c r="C29" s="290"/>
      <c r="D29" s="290"/>
      <c r="E29" s="290"/>
      <c r="F29" s="290"/>
    </row>
    <row r="30" spans="1:6" s="291" customFormat="1" ht="15.5">
      <c r="A30" s="309" t="s">
        <v>396</v>
      </c>
      <c r="B30" s="290"/>
      <c r="C30" s="290"/>
      <c r="D30" s="290"/>
      <c r="E30" s="290"/>
      <c r="F30" s="290"/>
    </row>
    <row r="31" spans="1:6" s="291" customFormat="1" ht="15.5">
      <c r="A31" s="291" t="s">
        <v>397</v>
      </c>
      <c r="B31" s="290"/>
      <c r="C31" s="290"/>
      <c r="D31" s="290"/>
      <c r="E31" s="290"/>
      <c r="F31" s="290"/>
    </row>
    <row r="32" spans="1:6" s="291" customFormat="1" ht="15.5">
      <c r="A32" s="291" t="s">
        <v>398</v>
      </c>
      <c r="B32" s="290"/>
      <c r="C32" s="290"/>
      <c r="D32" s="290"/>
      <c r="E32" s="290"/>
      <c r="F32" s="290"/>
    </row>
    <row r="33" spans="1:9" s="291" customFormat="1" ht="15.5">
      <c r="A33" s="290"/>
      <c r="B33" s="290"/>
      <c r="C33" s="290"/>
      <c r="D33" s="290"/>
      <c r="E33" s="290"/>
      <c r="F33" s="290"/>
    </row>
    <row r="34" spans="1:9" s="291" customFormat="1" ht="15.5">
      <c r="A34" s="292" t="s">
        <v>184</v>
      </c>
      <c r="B34" s="293"/>
      <c r="C34" s="290"/>
      <c r="D34" s="290"/>
      <c r="E34" s="290"/>
      <c r="F34" s="290"/>
    </row>
    <row r="35" spans="1:9" s="291" customFormat="1" ht="15.5">
      <c r="A35" s="290" t="s">
        <v>409</v>
      </c>
      <c r="B35" s="290"/>
      <c r="C35" s="290"/>
      <c r="D35" s="290"/>
      <c r="E35" s="290"/>
      <c r="F35" s="290"/>
      <c r="H35" s="299" t="s">
        <v>216</v>
      </c>
    </row>
    <row r="36" spans="1:9" s="291" customFormat="1" ht="15.5">
      <c r="A36" s="290" t="s">
        <v>337</v>
      </c>
      <c r="B36" s="290"/>
      <c r="C36" s="290"/>
      <c r="D36" s="290"/>
      <c r="E36" s="290"/>
      <c r="F36" s="290"/>
      <c r="H36" s="300">
        <v>1</v>
      </c>
      <c r="I36" s="294" t="s">
        <v>238</v>
      </c>
    </row>
    <row r="37" spans="1:9" s="291" customFormat="1" ht="15.5">
      <c r="A37" s="290" t="s">
        <v>338</v>
      </c>
      <c r="B37" s="290"/>
      <c r="C37" s="290"/>
      <c r="D37" s="290"/>
      <c r="E37" s="290"/>
      <c r="F37" s="290"/>
      <c r="H37" s="301">
        <v>2</v>
      </c>
      <c r="I37" s="295" t="s">
        <v>228</v>
      </c>
    </row>
    <row r="38" spans="1:9" s="291" customFormat="1" ht="15.5">
      <c r="A38" s="290" t="s">
        <v>410</v>
      </c>
      <c r="B38" s="290"/>
      <c r="C38" s="290"/>
      <c r="D38" s="290"/>
      <c r="E38" s="290"/>
      <c r="F38" s="290"/>
      <c r="H38" s="302">
        <v>3</v>
      </c>
      <c r="I38" s="295" t="s">
        <v>235</v>
      </c>
    </row>
    <row r="39" spans="1:9" s="291" customFormat="1" ht="15.5">
      <c r="A39" s="290" t="s">
        <v>339</v>
      </c>
      <c r="B39" s="290"/>
      <c r="C39" s="290"/>
      <c r="D39" s="290"/>
      <c r="E39" s="290"/>
      <c r="F39" s="290"/>
      <c r="H39" s="303">
        <v>4</v>
      </c>
      <c r="I39" s="295" t="s">
        <v>236</v>
      </c>
    </row>
    <row r="40" spans="1:9" s="291" customFormat="1" ht="15.5">
      <c r="A40" s="290" t="s">
        <v>411</v>
      </c>
      <c r="B40" s="290"/>
      <c r="C40" s="290"/>
      <c r="D40" s="290"/>
      <c r="E40" s="290"/>
      <c r="F40" s="290"/>
      <c r="H40" s="304">
        <v>5</v>
      </c>
      <c r="I40" s="296" t="s">
        <v>319</v>
      </c>
    </row>
    <row r="41" spans="1:9" s="291" customFormat="1" ht="15.5">
      <c r="A41" s="290" t="s">
        <v>253</v>
      </c>
      <c r="B41" s="290"/>
      <c r="C41" s="290"/>
      <c r="D41" s="290"/>
      <c r="E41" s="290"/>
      <c r="F41" s="290"/>
    </row>
    <row r="42" spans="1:9" s="291" customFormat="1" ht="15.5">
      <c r="A42" s="290" t="s">
        <v>412</v>
      </c>
      <c r="B42" s="290"/>
      <c r="C42" s="290"/>
      <c r="D42" s="290"/>
      <c r="E42" s="290"/>
      <c r="F42" s="290"/>
      <c r="H42" s="299" t="s">
        <v>217</v>
      </c>
    </row>
    <row r="43" spans="1:9" s="291" customFormat="1" ht="15.5">
      <c r="A43" s="290" t="s">
        <v>317</v>
      </c>
      <c r="B43" s="290"/>
      <c r="C43" s="290"/>
      <c r="D43" s="290"/>
      <c r="E43" s="290"/>
      <c r="F43" s="290"/>
      <c r="H43" s="300">
        <v>1</v>
      </c>
      <c r="I43" s="294" t="s">
        <v>341</v>
      </c>
    </row>
    <row r="44" spans="1:9" s="291" customFormat="1" ht="15.5">
      <c r="A44" s="290" t="s">
        <v>413</v>
      </c>
      <c r="B44" s="290"/>
      <c r="C44" s="290"/>
      <c r="D44" s="290"/>
      <c r="E44" s="290"/>
      <c r="F44" s="290"/>
      <c r="H44" s="301">
        <v>2</v>
      </c>
      <c r="I44" s="295" t="s">
        <v>320</v>
      </c>
    </row>
    <row r="45" spans="1:9" s="291" customFormat="1" ht="15.5">
      <c r="A45" s="290" t="s">
        <v>183</v>
      </c>
      <c r="B45" s="290"/>
      <c r="C45" s="290"/>
      <c r="D45" s="290"/>
      <c r="E45" s="290"/>
      <c r="F45" s="290"/>
      <c r="H45" s="302">
        <v>3</v>
      </c>
      <c r="I45" s="295" t="s">
        <v>321</v>
      </c>
    </row>
    <row r="46" spans="1:9" s="291" customFormat="1" ht="15.5">
      <c r="A46" s="290"/>
      <c r="B46" s="290"/>
      <c r="C46" s="290"/>
      <c r="D46" s="290"/>
      <c r="E46" s="290"/>
      <c r="F46" s="290"/>
      <c r="H46" s="303">
        <v>4</v>
      </c>
      <c r="I46" s="295" t="s">
        <v>322</v>
      </c>
    </row>
    <row r="47" spans="1:9" s="291" customFormat="1" ht="15.5">
      <c r="A47" s="290" t="s">
        <v>254</v>
      </c>
      <c r="B47" s="290"/>
      <c r="C47" s="290"/>
      <c r="D47" s="290"/>
      <c r="E47" s="290"/>
      <c r="F47" s="290"/>
      <c r="H47" s="304">
        <v>5</v>
      </c>
      <c r="I47" s="296" t="s">
        <v>237</v>
      </c>
    </row>
    <row r="48" spans="1:9" s="291" customFormat="1" ht="15.5">
      <c r="A48" s="290" t="s">
        <v>340</v>
      </c>
      <c r="B48" s="290"/>
      <c r="C48" s="290"/>
      <c r="D48" s="290"/>
      <c r="E48" s="290"/>
      <c r="F48" s="290"/>
    </row>
    <row r="49" spans="1:9" s="291" customFormat="1" ht="15.5">
      <c r="A49" s="290" t="s">
        <v>414</v>
      </c>
      <c r="B49" s="290"/>
      <c r="C49" s="290"/>
      <c r="D49" s="290"/>
      <c r="E49" s="290"/>
      <c r="F49" s="290"/>
      <c r="H49" s="299" t="s">
        <v>229</v>
      </c>
    </row>
    <row r="50" spans="1:9" s="291" customFormat="1" ht="15.5">
      <c r="A50" s="290"/>
      <c r="B50" s="290"/>
      <c r="C50" s="290"/>
      <c r="D50" s="290"/>
      <c r="E50" s="290"/>
      <c r="F50" s="290"/>
      <c r="H50" s="300" t="s">
        <v>230</v>
      </c>
      <c r="I50" s="305" t="s">
        <v>323</v>
      </c>
    </row>
    <row r="51" spans="1:9" s="291" customFormat="1" ht="15.5">
      <c r="A51" s="290" t="s">
        <v>227</v>
      </c>
      <c r="B51" s="290"/>
      <c r="C51" s="290"/>
      <c r="D51" s="290"/>
      <c r="E51" s="290"/>
      <c r="F51" s="290"/>
      <c r="H51" s="301" t="s">
        <v>231</v>
      </c>
      <c r="I51" s="306" t="s">
        <v>324</v>
      </c>
    </row>
    <row r="52" spans="1:9" s="291" customFormat="1" ht="15.5">
      <c r="A52" s="290" t="s">
        <v>318</v>
      </c>
      <c r="B52" s="290"/>
      <c r="C52" s="290"/>
      <c r="D52" s="290"/>
      <c r="E52" s="290"/>
      <c r="F52" s="290"/>
      <c r="H52" s="302" t="s">
        <v>232</v>
      </c>
      <c r="I52" s="306" t="s">
        <v>233</v>
      </c>
    </row>
    <row r="53" spans="1:9" s="291" customFormat="1" ht="15.5">
      <c r="A53" s="290" t="s">
        <v>415</v>
      </c>
      <c r="B53" s="290"/>
      <c r="C53" s="290"/>
      <c r="D53" s="290"/>
      <c r="E53" s="290"/>
      <c r="F53" s="290"/>
      <c r="H53" s="303" t="s">
        <v>304</v>
      </c>
      <c r="I53" s="306" t="s">
        <v>325</v>
      </c>
    </row>
    <row r="54" spans="1:9" s="291" customFormat="1" ht="15.5">
      <c r="A54" s="290" t="s">
        <v>264</v>
      </c>
      <c r="B54" s="290"/>
      <c r="C54" s="290"/>
      <c r="D54" s="290"/>
      <c r="E54" s="290"/>
      <c r="F54" s="290"/>
      <c r="H54" s="304" t="s">
        <v>234</v>
      </c>
      <c r="I54" s="307" t="s">
        <v>428</v>
      </c>
    </row>
    <row r="55" spans="1:9" s="291" customFormat="1" ht="15.5">
      <c r="A55" s="290" t="s">
        <v>416</v>
      </c>
      <c r="B55" s="290"/>
      <c r="C55" s="290"/>
      <c r="D55" s="290"/>
      <c r="E55" s="290"/>
      <c r="F55" s="290"/>
    </row>
    <row r="56" spans="1:9" s="291" customFormat="1" ht="15.5">
      <c r="A56" s="290" t="s">
        <v>265</v>
      </c>
      <c r="B56" s="290"/>
      <c r="C56" s="290"/>
      <c r="D56" s="290"/>
      <c r="E56" s="290"/>
      <c r="F56" s="290"/>
      <c r="H56" s="299" t="s">
        <v>326</v>
      </c>
    </row>
    <row r="57" spans="1:9" s="291" customFormat="1" ht="15.5">
      <c r="A57" s="290"/>
      <c r="B57" s="290"/>
      <c r="C57" s="290"/>
      <c r="D57" s="290"/>
      <c r="E57" s="290"/>
      <c r="F57" s="290"/>
      <c r="H57" s="300">
        <v>1</v>
      </c>
      <c r="I57" s="294" t="s">
        <v>327</v>
      </c>
    </row>
    <row r="58" spans="1:9" s="291" customFormat="1" ht="15.5">
      <c r="A58" s="290" t="s">
        <v>417</v>
      </c>
      <c r="B58" s="290"/>
      <c r="C58" s="290"/>
      <c r="D58" s="290"/>
      <c r="E58" s="290"/>
      <c r="F58" s="290"/>
      <c r="H58" s="301">
        <v>2</v>
      </c>
      <c r="I58" s="295" t="s">
        <v>328</v>
      </c>
    </row>
    <row r="59" spans="1:9" s="291" customFormat="1" ht="15.5">
      <c r="A59" s="290" t="s">
        <v>315</v>
      </c>
      <c r="B59" s="290"/>
      <c r="C59" s="290"/>
      <c r="D59" s="290"/>
      <c r="E59" s="290"/>
      <c r="F59" s="290"/>
      <c r="H59" s="302">
        <v>3</v>
      </c>
      <c r="I59" s="295" t="s">
        <v>329</v>
      </c>
    </row>
    <row r="60" spans="1:9" s="291" customFormat="1" ht="15.5">
      <c r="A60" s="290" t="s">
        <v>400</v>
      </c>
      <c r="B60" s="290"/>
      <c r="C60" s="290"/>
      <c r="D60" s="290"/>
      <c r="E60" s="290"/>
      <c r="F60" s="290"/>
      <c r="H60" s="303">
        <v>4</v>
      </c>
      <c r="I60" s="295" t="s">
        <v>330</v>
      </c>
    </row>
    <row r="61" spans="1:9" s="291" customFormat="1" ht="15.5">
      <c r="A61" s="298"/>
      <c r="B61" s="290"/>
      <c r="C61" s="290"/>
      <c r="D61" s="290"/>
      <c r="E61" s="290"/>
      <c r="F61" s="290"/>
      <c r="H61" s="304">
        <v>5</v>
      </c>
      <c r="I61" s="296" t="s">
        <v>331</v>
      </c>
    </row>
    <row r="62" spans="1:9" s="291" customFormat="1" ht="15.5">
      <c r="A62" s="292" t="s">
        <v>378</v>
      </c>
      <c r="B62" s="293"/>
      <c r="C62" s="290"/>
      <c r="D62" s="290"/>
      <c r="E62" s="290"/>
      <c r="F62" s="290"/>
    </row>
    <row r="63" spans="1:9" s="291" customFormat="1" ht="15.5">
      <c r="A63" s="290" t="s">
        <v>420</v>
      </c>
      <c r="B63" s="290"/>
      <c r="C63" s="290"/>
      <c r="D63" s="290"/>
      <c r="E63" s="290"/>
      <c r="F63" s="290"/>
    </row>
    <row r="64" spans="1:9" s="291" customFormat="1" ht="15.5">
      <c r="A64" s="290" t="s">
        <v>421</v>
      </c>
      <c r="B64" s="290"/>
      <c r="C64" s="290"/>
      <c r="D64" s="290"/>
      <c r="E64" s="290"/>
      <c r="F64" s="290"/>
    </row>
    <row r="65" spans="1:6" s="291" customFormat="1" ht="15.5">
      <c r="A65" s="290" t="s">
        <v>379</v>
      </c>
      <c r="B65" s="290"/>
      <c r="C65" s="290"/>
      <c r="D65" s="290"/>
      <c r="E65" s="290"/>
      <c r="F65" s="290"/>
    </row>
    <row r="66" spans="1:6" s="291" customFormat="1" ht="15.5">
      <c r="A66" s="290" t="s">
        <v>380</v>
      </c>
      <c r="B66" s="290"/>
      <c r="C66" s="290"/>
      <c r="D66" s="290"/>
      <c r="E66" s="290"/>
      <c r="F66" s="290"/>
    </row>
    <row r="67" spans="1:6" s="291" customFormat="1" ht="15.5">
      <c r="A67" s="290" t="s">
        <v>419</v>
      </c>
      <c r="B67" s="290"/>
      <c r="C67" s="290"/>
      <c r="D67" s="290"/>
      <c r="E67" s="290"/>
      <c r="F67" s="290"/>
    </row>
    <row r="68" spans="1:6" s="291" customFormat="1" ht="15.5">
      <c r="A68" s="290" t="s">
        <v>422</v>
      </c>
      <c r="B68" s="290"/>
      <c r="C68" s="290"/>
      <c r="D68" s="290"/>
      <c r="E68" s="290"/>
      <c r="F68" s="290"/>
    </row>
    <row r="69" spans="1:6" s="291" customFormat="1" ht="15.5">
      <c r="A69" s="290" t="s">
        <v>381</v>
      </c>
      <c r="B69" s="290"/>
      <c r="C69" s="290"/>
      <c r="D69" s="290"/>
      <c r="E69" s="290"/>
      <c r="F69" s="290"/>
    </row>
    <row r="70" spans="1:6" s="291" customFormat="1" ht="15.5">
      <c r="A70" s="290" t="s">
        <v>418</v>
      </c>
      <c r="B70" s="290"/>
      <c r="C70" s="290"/>
      <c r="D70" s="290"/>
      <c r="E70" s="290"/>
      <c r="F70" s="290"/>
    </row>
    <row r="71" spans="1:6" s="291" customFormat="1" ht="15.5">
      <c r="A71" s="290" t="s">
        <v>401</v>
      </c>
      <c r="B71" s="290"/>
      <c r="C71" s="290"/>
      <c r="D71" s="290"/>
      <c r="E71" s="290"/>
      <c r="F71" s="290"/>
    </row>
    <row r="72" spans="1:6" s="291" customFormat="1" ht="15.5">
      <c r="A72" s="290"/>
      <c r="B72" s="290"/>
      <c r="C72" s="290"/>
      <c r="D72" s="290"/>
      <c r="E72" s="290"/>
      <c r="F72" s="290"/>
    </row>
  </sheetData>
  <sheetProtection algorithmName="SHA-512" hashValue="SORtoQkY7sQMiiuhMM4NRbmo7Kd9dBHCnXZocpQZWh19rz715DcP3G+3oVq+YXIsr3aMtTWRw5rz9TCtc3rtGA==" saltValue="tGlqvN8E24ErBK+WnT1uHg==" spinCount="100000" sheet="1" objects="1" scenarios="1"/>
  <pageMargins left="0.70866141732283472" right="0.70866141732283472" top="0.74803149606299213" bottom="0.74803149606299213" header="0.31496062992125984" footer="0.31496062992125984"/>
  <pageSetup paperSize="9" scale="65" orientation="landscape" r:id="rId1"/>
  <headerFooter>
    <oddFooter>&amp;L&amp;F /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abSelected="1" view="pageBreakPreview" topLeftCell="A10" zoomScaleNormal="100" zoomScaleSheetLayoutView="100" workbookViewId="0">
      <selection activeCell="B16" sqref="B16"/>
    </sheetView>
  </sheetViews>
  <sheetFormatPr defaultColWidth="7.81640625" defaultRowHeight="14.5"/>
  <cols>
    <col min="1" max="1" width="5.81640625" style="245" bestFit="1" customWidth="1"/>
    <col min="2" max="2" width="80.81640625" style="58" customWidth="1"/>
    <col min="3" max="3" width="5.81640625" style="5" customWidth="1"/>
    <col min="4" max="4" width="5.81640625" style="2" customWidth="1"/>
    <col min="5" max="5" width="5.81640625" style="245" bestFit="1" customWidth="1"/>
    <col min="6" max="6" width="80.81640625" style="58" hidden="1" customWidth="1"/>
    <col min="7" max="7" width="80.81640625" style="58" customWidth="1"/>
  </cols>
  <sheetData>
    <row r="1" spans="1:7" ht="19" thickBot="1">
      <c r="A1" s="240">
        <v>1</v>
      </c>
      <c r="B1" s="77" t="s">
        <v>186</v>
      </c>
      <c r="C1" s="67"/>
      <c r="D1" s="64"/>
      <c r="E1" s="240">
        <v>1</v>
      </c>
      <c r="F1" s="148" t="s">
        <v>240</v>
      </c>
      <c r="G1" s="149" t="s">
        <v>239</v>
      </c>
    </row>
    <row r="2" spans="1:7" ht="26.5" thickBot="1">
      <c r="A2" s="272" t="s">
        <v>0</v>
      </c>
      <c r="B2" s="57" t="s">
        <v>274</v>
      </c>
      <c r="C2" s="4" t="s">
        <v>135</v>
      </c>
      <c r="D2" s="3" t="s">
        <v>94</v>
      </c>
      <c r="E2" s="272" t="s">
        <v>0</v>
      </c>
      <c r="F2" s="57" t="str">
        <f>B2</f>
        <v>Catholic identity: the Organisation identifies as a Catholic charitable organisation, follows Catholic Social Teaching and observes Canon Law</v>
      </c>
      <c r="G2" s="57" t="str">
        <f>F2</f>
        <v>Catholic identity: the Organisation identifies as a Catholic charitable organisation, follows Catholic Social Teaching and observes Canon Law</v>
      </c>
    </row>
    <row r="3" spans="1:7" ht="26.5" thickBot="1">
      <c r="A3" s="241" t="s">
        <v>1</v>
      </c>
      <c r="B3" s="78" t="s">
        <v>306</v>
      </c>
      <c r="C3" s="73"/>
      <c r="D3" s="74"/>
      <c r="E3" s="241" t="s">
        <v>1</v>
      </c>
      <c r="F3" s="137"/>
      <c r="G3" s="137"/>
    </row>
    <row r="4" spans="1:7" ht="26.5" thickBot="1">
      <c r="A4" s="241" t="s">
        <v>2</v>
      </c>
      <c r="B4" s="76" t="s">
        <v>307</v>
      </c>
      <c r="C4" s="73"/>
      <c r="D4" s="74"/>
      <c r="E4" s="241" t="s">
        <v>2</v>
      </c>
      <c r="F4" s="138"/>
      <c r="G4" s="138"/>
    </row>
    <row r="5" spans="1:7" ht="26.5" thickBot="1">
      <c r="A5" s="273" t="s">
        <v>3</v>
      </c>
      <c r="B5" s="56" t="s">
        <v>144</v>
      </c>
      <c r="C5" s="4" t="s">
        <v>135</v>
      </c>
      <c r="D5" s="3" t="s">
        <v>94</v>
      </c>
      <c r="E5" s="273" t="s">
        <v>3</v>
      </c>
      <c r="F5" s="57" t="str">
        <f>B5</f>
        <v>Law of the land: the Organisation acts in accordance with the laws and legal requirements applicable in the country where it is registered</v>
      </c>
      <c r="G5" s="57" t="str">
        <f>F5</f>
        <v>Law of the land: the Organisation acts in accordance with the laws and legal requirements applicable in the country where it is registered</v>
      </c>
    </row>
    <row r="6" spans="1:7" ht="26.5" thickBot="1">
      <c r="A6" s="241" t="s">
        <v>4</v>
      </c>
      <c r="B6" s="78" t="s">
        <v>308</v>
      </c>
      <c r="C6" s="73"/>
      <c r="D6" s="74"/>
      <c r="E6" s="241" t="s">
        <v>4</v>
      </c>
      <c r="F6" s="137"/>
      <c r="G6" s="137"/>
    </row>
    <row r="7" spans="1:7" ht="26.5" thickBot="1">
      <c r="A7" s="241" t="s">
        <v>5</v>
      </c>
      <c r="B7" s="76" t="s">
        <v>189</v>
      </c>
      <c r="C7" s="73"/>
      <c r="D7" s="74"/>
      <c r="E7" s="241" t="s">
        <v>5</v>
      </c>
      <c r="F7" s="138"/>
      <c r="G7" s="138"/>
    </row>
    <row r="8" spans="1:7" ht="26.5" thickBot="1">
      <c r="A8" s="273" t="s">
        <v>6</v>
      </c>
      <c r="B8" s="56" t="s">
        <v>145</v>
      </c>
      <c r="C8" s="4" t="s">
        <v>135</v>
      </c>
      <c r="D8" s="3" t="s">
        <v>94</v>
      </c>
      <c r="E8" s="273" t="s">
        <v>6</v>
      </c>
      <c r="F8" s="57" t="str">
        <f>B8</f>
        <v>Ethics and staff conduct: the Organisation adheres to the Caritas Internationalis Code of Ethics and the Caritas Internationalis Code of Conduct for Staff</v>
      </c>
      <c r="G8" s="57" t="str">
        <f>F8</f>
        <v>Ethics and staff conduct: the Organisation adheres to the Caritas Internationalis Code of Ethics and the Caritas Internationalis Code of Conduct for Staff</v>
      </c>
    </row>
    <row r="9" spans="1:7" ht="26.5" thickBot="1">
      <c r="A9" s="241" t="s">
        <v>7</v>
      </c>
      <c r="B9" s="114" t="s">
        <v>346</v>
      </c>
      <c r="C9" s="73"/>
      <c r="D9" s="74"/>
      <c r="E9" s="241" t="s">
        <v>7</v>
      </c>
      <c r="F9" s="139"/>
      <c r="G9" s="139"/>
    </row>
    <row r="10" spans="1:7" ht="26.5" thickBot="1">
      <c r="A10" s="241" t="s">
        <v>8</v>
      </c>
      <c r="B10" s="113" t="s">
        <v>275</v>
      </c>
      <c r="C10" s="73"/>
      <c r="D10" s="74"/>
      <c r="E10" s="241" t="s">
        <v>8</v>
      </c>
      <c r="F10" s="140"/>
      <c r="G10" s="140"/>
    </row>
    <row r="11" spans="1:7" ht="15" thickBot="1">
      <c r="A11" s="241" t="s">
        <v>151</v>
      </c>
      <c r="B11" s="113" t="s">
        <v>190</v>
      </c>
      <c r="C11" s="73"/>
      <c r="D11" s="74"/>
      <c r="E11" s="241" t="s">
        <v>151</v>
      </c>
      <c r="F11" s="140"/>
      <c r="G11" s="140"/>
    </row>
    <row r="12" spans="1:7" ht="26.5" thickBot="1">
      <c r="A12" s="273" t="s">
        <v>9</v>
      </c>
      <c r="B12" s="56" t="s">
        <v>146</v>
      </c>
      <c r="C12" s="4" t="s">
        <v>135</v>
      </c>
      <c r="D12" s="3" t="s">
        <v>94</v>
      </c>
      <c r="E12" s="273" t="s">
        <v>9</v>
      </c>
      <c r="F12" s="57" t="str">
        <f>B12</f>
        <v>Humanitarian Ethics: the Organisation is bound to observe international Humanitarian standards and principles</v>
      </c>
      <c r="G12" s="57" t="str">
        <f>F12</f>
        <v>Humanitarian Ethics: the Organisation is bound to observe international Humanitarian standards and principles</v>
      </c>
    </row>
    <row r="13" spans="1:7" ht="15" thickBot="1">
      <c r="A13" s="241" t="s">
        <v>10</v>
      </c>
      <c r="B13" s="114" t="s">
        <v>147</v>
      </c>
      <c r="C13" s="73"/>
      <c r="D13" s="74"/>
      <c r="E13" s="241" t="s">
        <v>10</v>
      </c>
      <c r="F13" s="139"/>
      <c r="G13" s="139"/>
    </row>
    <row r="14" spans="1:7" ht="26.5" thickBot="1">
      <c r="A14" s="272" t="s">
        <v>11</v>
      </c>
      <c r="B14" s="57" t="s">
        <v>148</v>
      </c>
      <c r="C14" s="4" t="s">
        <v>135</v>
      </c>
      <c r="D14" s="65" t="s">
        <v>94</v>
      </c>
      <c r="E14" s="272" t="s">
        <v>11</v>
      </c>
      <c r="F14" s="57" t="str">
        <f>B14</f>
        <v>Environmental Ethics: the Organisation ensures that natural resources are used wisely, waste is minimised and projects are environmentally friendly</v>
      </c>
      <c r="G14" s="57" t="str">
        <f>F14</f>
        <v>Environmental Ethics: the Organisation ensures that natural resources are used wisely, waste is minimised and projects are environmentally friendly</v>
      </c>
    </row>
    <row r="15" spans="1:7" ht="26.5" thickBot="1">
      <c r="A15" s="241" t="s">
        <v>12</v>
      </c>
      <c r="B15" s="114" t="s">
        <v>149</v>
      </c>
      <c r="C15" s="73"/>
      <c r="D15" s="74"/>
      <c r="E15" s="241" t="s">
        <v>12</v>
      </c>
      <c r="F15" s="139"/>
      <c r="G15" s="139"/>
    </row>
    <row r="16" spans="1:7" ht="15" thickBot="1">
      <c r="A16" s="273" t="s">
        <v>13</v>
      </c>
      <c r="B16" s="56" t="s">
        <v>150</v>
      </c>
      <c r="C16" s="4" t="s">
        <v>135</v>
      </c>
      <c r="D16" s="3" t="s">
        <v>94</v>
      </c>
      <c r="E16" s="273" t="s">
        <v>13</v>
      </c>
      <c r="F16" s="57" t="str">
        <f>B16</f>
        <v xml:space="preserve">Partnership Principles: the Organisation observes the CI Partnership Principles. </v>
      </c>
      <c r="G16" s="57" t="str">
        <f>F16</f>
        <v xml:space="preserve">Partnership Principles: the Organisation observes the CI Partnership Principles. </v>
      </c>
    </row>
    <row r="17" spans="1:7" ht="15" thickBot="1">
      <c r="A17" s="241" t="s">
        <v>14</v>
      </c>
      <c r="B17" s="78" t="s">
        <v>276</v>
      </c>
      <c r="C17" s="73"/>
      <c r="D17" s="74"/>
      <c r="E17" s="241" t="s">
        <v>14</v>
      </c>
      <c r="F17" s="137"/>
      <c r="G17" s="137"/>
    </row>
    <row r="18" spans="1:7" ht="15" thickBot="1">
      <c r="A18" s="241" t="s">
        <v>15</v>
      </c>
      <c r="B18" s="76" t="s">
        <v>191</v>
      </c>
      <c r="C18" s="73"/>
      <c r="D18" s="74"/>
      <c r="E18" s="241" t="s">
        <v>15</v>
      </c>
      <c r="F18" s="138"/>
      <c r="G18" s="138"/>
    </row>
    <row r="19" spans="1:7" ht="26.5" thickBot="1">
      <c r="A19" s="273" t="s">
        <v>16</v>
      </c>
      <c r="B19" s="56" t="s">
        <v>372</v>
      </c>
      <c r="C19" s="4" t="s">
        <v>135</v>
      </c>
      <c r="D19" s="3" t="s">
        <v>94</v>
      </c>
      <c r="E19" s="273" t="s">
        <v>16</v>
      </c>
      <c r="F19" s="57" t="str">
        <f>B19</f>
        <v>Complaints Procedure: the Organisation has an appropriate and safe complaints handling mechanism as a formal, publicly communicated, feedback mechanism</v>
      </c>
      <c r="G19" s="57" t="str">
        <f>F19</f>
        <v>Complaints Procedure: the Organisation has an appropriate and safe complaints handling mechanism as a formal, publicly communicated, feedback mechanism</v>
      </c>
    </row>
    <row r="20" spans="1:7" ht="26.5" thickBot="1">
      <c r="A20" s="241" t="s">
        <v>17</v>
      </c>
      <c r="B20" s="114" t="s">
        <v>309</v>
      </c>
      <c r="C20" s="73"/>
      <c r="D20" s="74"/>
      <c r="E20" s="241" t="s">
        <v>17</v>
      </c>
      <c r="F20" s="139"/>
      <c r="G20" s="139"/>
    </row>
    <row r="21" spans="1:7" ht="28.5" customHeight="1" thickBot="1">
      <c r="A21" s="241" t="s">
        <v>18</v>
      </c>
      <c r="B21" s="76" t="s">
        <v>385</v>
      </c>
      <c r="C21" s="73"/>
      <c r="D21" s="74"/>
      <c r="E21" s="241" t="s">
        <v>18</v>
      </c>
      <c r="F21" s="138"/>
      <c r="G21" s="138"/>
    </row>
    <row r="22" spans="1:7" ht="26.5" thickBot="1">
      <c r="A22" s="273" t="s">
        <v>19</v>
      </c>
      <c r="B22" s="115" t="s">
        <v>312</v>
      </c>
      <c r="C22" s="4" t="s">
        <v>135</v>
      </c>
      <c r="D22" s="3" t="s">
        <v>94</v>
      </c>
      <c r="E22" s="273" t="s">
        <v>19</v>
      </c>
      <c r="F22" s="57" t="str">
        <f>B22</f>
        <v>Implementing level: the Organisation encourages diocesan Caritas organisations to observe these Management Standards</v>
      </c>
      <c r="G22" s="57" t="str">
        <f>F22</f>
        <v>Implementing level: the Organisation encourages diocesan Caritas organisations to observe these Management Standards</v>
      </c>
    </row>
    <row r="23" spans="1:7" ht="15" thickBot="1">
      <c r="A23" s="241" t="s">
        <v>20</v>
      </c>
      <c r="B23" s="76" t="s">
        <v>192</v>
      </c>
      <c r="C23" s="73"/>
      <c r="D23" s="74"/>
      <c r="E23" s="241" t="s">
        <v>20</v>
      </c>
      <c r="F23" s="138"/>
      <c r="G23" s="138"/>
    </row>
    <row r="24" spans="1:7" ht="19" thickBot="1">
      <c r="A24" s="240">
        <v>2</v>
      </c>
      <c r="B24" s="77" t="s">
        <v>187</v>
      </c>
      <c r="C24" s="67"/>
      <c r="D24" s="64"/>
      <c r="E24" s="240">
        <v>2</v>
      </c>
      <c r="F24" s="77"/>
      <c r="G24" s="77"/>
    </row>
    <row r="25" spans="1:7" ht="15" thickBot="1">
      <c r="A25" s="272" t="s">
        <v>22</v>
      </c>
      <c r="B25" s="57" t="s">
        <v>193</v>
      </c>
      <c r="C25" s="4" t="s">
        <v>135</v>
      </c>
      <c r="D25" s="3" t="s">
        <v>94</v>
      </c>
      <c r="E25" s="272" t="s">
        <v>22</v>
      </c>
      <c r="F25" s="57" t="str">
        <f>B25</f>
        <v>Constitution: the Organisation has constitutional documents that refer to Caritas values</v>
      </c>
      <c r="G25" s="57" t="str">
        <f>F25</f>
        <v>Constitution: the Organisation has constitutional documents that refer to Caritas values</v>
      </c>
    </row>
    <row r="26" spans="1:7" ht="15" thickBot="1">
      <c r="A26" s="241" t="s">
        <v>23</v>
      </c>
      <c r="B26" s="78" t="s">
        <v>277</v>
      </c>
      <c r="C26" s="73"/>
      <c r="D26" s="74"/>
      <c r="E26" s="241" t="s">
        <v>23</v>
      </c>
      <c r="F26" s="137"/>
      <c r="G26" s="137"/>
    </row>
    <row r="27" spans="1:7" ht="15" thickBot="1">
      <c r="A27" s="272" t="s">
        <v>24</v>
      </c>
      <c r="B27" s="57" t="s">
        <v>278</v>
      </c>
      <c r="C27" s="4" t="s">
        <v>135</v>
      </c>
      <c r="D27" s="3" t="s">
        <v>94</v>
      </c>
      <c r="E27" s="272" t="s">
        <v>24</v>
      </c>
      <c r="F27" s="57" t="str">
        <f>B27</f>
        <v>Governance Structure: the role and responsibilities of governance bodies are clearly defined</v>
      </c>
      <c r="G27" s="57" t="str">
        <f>F27</f>
        <v>Governance Structure: the role and responsibilities of governance bodies are clearly defined</v>
      </c>
    </row>
    <row r="28" spans="1:7" ht="39.5" thickBot="1">
      <c r="A28" s="241" t="s">
        <v>25</v>
      </c>
      <c r="B28" s="78" t="s">
        <v>279</v>
      </c>
      <c r="C28" s="73"/>
      <c r="D28" s="74"/>
      <c r="E28" s="241" t="s">
        <v>25</v>
      </c>
      <c r="F28" s="137"/>
      <c r="G28" s="137"/>
    </row>
    <row r="29" spans="1:7" ht="26.5" thickBot="1">
      <c r="A29" s="241" t="s">
        <v>26</v>
      </c>
      <c r="B29" s="76" t="s">
        <v>280</v>
      </c>
      <c r="C29" s="73"/>
      <c r="D29" s="74"/>
      <c r="E29" s="241" t="s">
        <v>26</v>
      </c>
      <c r="F29" s="138"/>
      <c r="G29" s="138"/>
    </row>
    <row r="30" spans="1:7" ht="26.5" thickBot="1">
      <c r="A30" s="241" t="s">
        <v>27</v>
      </c>
      <c r="B30" s="76" t="s">
        <v>152</v>
      </c>
      <c r="C30" s="73"/>
      <c r="D30" s="74"/>
      <c r="E30" s="241" t="s">
        <v>27</v>
      </c>
      <c r="F30" s="138"/>
      <c r="G30" s="138"/>
    </row>
    <row r="31" spans="1:7" ht="39.5" thickBot="1">
      <c r="A31" s="273" t="s">
        <v>28</v>
      </c>
      <c r="B31" s="56" t="s">
        <v>241</v>
      </c>
      <c r="C31" s="4" t="s">
        <v>135</v>
      </c>
      <c r="D31" s="3" t="s">
        <v>94</v>
      </c>
      <c r="E31" s="273" t="s">
        <v>28</v>
      </c>
      <c r="F31" s="57" t="str">
        <f>B31</f>
        <v>Leadership and General Management: executive leadership encourages effective and efficient implementation as per the vision and mission of the organisation, and develops new visions and strategies as required by changing circumstances and/or opportunities.</v>
      </c>
      <c r="G31" s="57" t="str">
        <f>F31</f>
        <v>Leadership and General Management: executive leadership encourages effective and efficient implementation as per the vision and mission of the organisation, and develops new visions and strategies as required by changing circumstances and/or opportunities.</v>
      </c>
    </row>
    <row r="32" spans="1:7" ht="26.5" thickBot="1">
      <c r="A32" s="241" t="s">
        <v>29</v>
      </c>
      <c r="B32" s="78" t="s">
        <v>281</v>
      </c>
      <c r="C32" s="73"/>
      <c r="D32" s="74"/>
      <c r="E32" s="241" t="s">
        <v>29</v>
      </c>
      <c r="F32" s="137"/>
      <c r="G32" s="137"/>
    </row>
    <row r="33" spans="1:7" ht="26.5" thickBot="1">
      <c r="A33" s="241" t="s">
        <v>30</v>
      </c>
      <c r="B33" s="76" t="s">
        <v>194</v>
      </c>
      <c r="C33" s="73"/>
      <c r="D33" s="74"/>
      <c r="E33" s="241" t="s">
        <v>30</v>
      </c>
      <c r="F33" s="138"/>
      <c r="G33" s="138"/>
    </row>
    <row r="34" spans="1:7" ht="26.5" thickBot="1">
      <c r="A34" s="273" t="s">
        <v>31</v>
      </c>
      <c r="B34" s="56" t="s">
        <v>373</v>
      </c>
      <c r="C34" s="4" t="s">
        <v>135</v>
      </c>
      <c r="D34" s="3" t="s">
        <v>94</v>
      </c>
      <c r="E34" s="273" t="s">
        <v>31</v>
      </c>
      <c r="F34" s="57" t="str">
        <f>B34</f>
        <v>Human Resource Management: the Organisation manages its Human Resources as laid down in regulations and procedures that are known to all staff</v>
      </c>
      <c r="G34" s="57" t="str">
        <f>F34</f>
        <v>Human Resource Management: the Organisation manages its Human Resources as laid down in regulations and procedures that are known to all staff</v>
      </c>
    </row>
    <row r="35" spans="1:7" ht="15" thickBot="1">
      <c r="A35" s="241" t="s">
        <v>32</v>
      </c>
      <c r="B35" s="78" t="s">
        <v>195</v>
      </c>
      <c r="C35" s="73"/>
      <c r="D35" s="74"/>
      <c r="E35" s="241" t="s">
        <v>32</v>
      </c>
      <c r="F35" s="137"/>
      <c r="G35" s="137"/>
    </row>
    <row r="36" spans="1:7" ht="26.5" thickBot="1">
      <c r="A36" s="241" t="s">
        <v>33</v>
      </c>
      <c r="B36" s="76" t="s">
        <v>282</v>
      </c>
      <c r="C36" s="73"/>
      <c r="D36" s="74"/>
      <c r="E36" s="241" t="s">
        <v>33</v>
      </c>
      <c r="F36" s="138"/>
      <c r="G36" s="138"/>
    </row>
    <row r="37" spans="1:7" ht="26.5" thickBot="1">
      <c r="A37" s="241" t="s">
        <v>34</v>
      </c>
      <c r="B37" s="76" t="s">
        <v>425</v>
      </c>
      <c r="C37" s="73"/>
      <c r="D37" s="74"/>
      <c r="E37" s="241" t="s">
        <v>34</v>
      </c>
      <c r="F37" s="138"/>
      <c r="G37" s="138"/>
    </row>
    <row r="38" spans="1:7" ht="26.5" thickBot="1">
      <c r="A38" s="242" t="s">
        <v>35</v>
      </c>
      <c r="B38" s="113" t="s">
        <v>347</v>
      </c>
      <c r="C38" s="73"/>
      <c r="D38" s="74"/>
      <c r="E38" s="242" t="s">
        <v>35</v>
      </c>
      <c r="F38" s="140"/>
      <c r="G38" s="140"/>
    </row>
    <row r="39" spans="1:7" ht="15" thickBot="1">
      <c r="A39" s="241" t="s">
        <v>36</v>
      </c>
      <c r="B39" s="113" t="s">
        <v>348</v>
      </c>
      <c r="C39" s="73"/>
      <c r="D39" s="74"/>
      <c r="E39" s="241" t="s">
        <v>36</v>
      </c>
      <c r="F39" s="140"/>
      <c r="G39" s="140"/>
    </row>
    <row r="40" spans="1:7" ht="26.5" thickBot="1">
      <c r="A40" s="241" t="s">
        <v>37</v>
      </c>
      <c r="B40" s="76" t="s">
        <v>283</v>
      </c>
      <c r="C40" s="73"/>
      <c r="D40" s="74"/>
      <c r="E40" s="241" t="s">
        <v>37</v>
      </c>
      <c r="F40" s="138"/>
      <c r="G40" s="138"/>
    </row>
    <row r="41" spans="1:7" ht="26.5" thickBot="1">
      <c r="A41" s="241" t="s">
        <v>38</v>
      </c>
      <c r="B41" s="76" t="s">
        <v>196</v>
      </c>
      <c r="C41" s="73"/>
      <c r="D41" s="74"/>
      <c r="E41" s="241" t="s">
        <v>38</v>
      </c>
      <c r="F41" s="138"/>
      <c r="G41" s="138"/>
    </row>
    <row r="42" spans="1:7" ht="26.5" thickBot="1">
      <c r="A42" s="241" t="s">
        <v>39</v>
      </c>
      <c r="B42" s="76" t="s">
        <v>185</v>
      </c>
      <c r="C42" s="73"/>
      <c r="D42" s="74"/>
      <c r="E42" s="241" t="s">
        <v>39</v>
      </c>
      <c r="F42" s="138"/>
      <c r="G42" s="138"/>
    </row>
    <row r="43" spans="1:7" ht="26.5" thickBot="1">
      <c r="A43" s="241" t="s">
        <v>154</v>
      </c>
      <c r="B43" s="76" t="s">
        <v>197</v>
      </c>
      <c r="C43" s="73"/>
      <c r="D43" s="74"/>
      <c r="E43" s="241" t="s">
        <v>154</v>
      </c>
      <c r="F43" s="138"/>
      <c r="G43" s="138"/>
    </row>
    <row r="44" spans="1:7" ht="26.5" thickBot="1">
      <c r="A44" s="241" t="s">
        <v>153</v>
      </c>
      <c r="B44" s="113" t="s">
        <v>310</v>
      </c>
      <c r="C44" s="73"/>
      <c r="D44" s="74"/>
      <c r="E44" s="241" t="s">
        <v>153</v>
      </c>
      <c r="F44" s="140"/>
      <c r="G44" s="140"/>
    </row>
    <row r="45" spans="1:7" ht="26.5" thickBot="1">
      <c r="A45" s="273" t="s">
        <v>40</v>
      </c>
      <c r="B45" s="56" t="s">
        <v>198</v>
      </c>
      <c r="C45" s="4" t="s">
        <v>135</v>
      </c>
      <c r="D45" s="3" t="s">
        <v>94</v>
      </c>
      <c r="E45" s="273" t="s">
        <v>40</v>
      </c>
      <c r="F45" s="57" t="str">
        <f>B45</f>
        <v>Strategic Plan: the Organisation has an up-to-date, comprehensive, realistic and clear strategic plan that brings together its vision, mission and specific objectives</v>
      </c>
      <c r="G45" s="57" t="str">
        <f>F45</f>
        <v>Strategic Plan: the Organisation has an up-to-date, comprehensive, realistic and clear strategic plan that brings together its vision, mission and specific objectives</v>
      </c>
    </row>
    <row r="46" spans="1:7" ht="26.5" thickBot="1">
      <c r="A46" s="241" t="s">
        <v>41</v>
      </c>
      <c r="B46" s="78" t="s">
        <v>199</v>
      </c>
      <c r="C46" s="73"/>
      <c r="D46" s="74"/>
      <c r="E46" s="241" t="s">
        <v>41</v>
      </c>
      <c r="F46" s="137"/>
      <c r="G46" s="137"/>
    </row>
    <row r="47" spans="1:7" ht="26.5" thickBot="1">
      <c r="A47" s="273" t="s">
        <v>42</v>
      </c>
      <c r="B47" s="56" t="s">
        <v>200</v>
      </c>
      <c r="C47" s="4" t="s">
        <v>135</v>
      </c>
      <c r="D47" s="3" t="s">
        <v>94</v>
      </c>
      <c r="E47" s="273" t="s">
        <v>42</v>
      </c>
      <c r="F47" s="57" t="str">
        <f>B47</f>
        <v>Fundraising Strategy: the Organisation has a regularly updated fundraising plan for national and international resource mobilisation</v>
      </c>
      <c r="G47" s="57" t="str">
        <f>F47</f>
        <v>Fundraising Strategy: the Organisation has a regularly updated fundraising plan for national and international resource mobilisation</v>
      </c>
    </row>
    <row r="48" spans="1:7" ht="26.5" thickBot="1">
      <c r="A48" s="241" t="s">
        <v>43</v>
      </c>
      <c r="B48" s="78" t="s">
        <v>284</v>
      </c>
      <c r="C48" s="73"/>
      <c r="D48" s="74"/>
      <c r="E48" s="241" t="s">
        <v>43</v>
      </c>
      <c r="F48" s="137"/>
      <c r="G48" s="137"/>
    </row>
    <row r="49" spans="1:7" ht="26.5" thickBot="1">
      <c r="A49" s="273" t="s">
        <v>44</v>
      </c>
      <c r="B49" s="56" t="s">
        <v>155</v>
      </c>
      <c r="C49" s="4" t="s">
        <v>135</v>
      </c>
      <c r="D49" s="3" t="s">
        <v>94</v>
      </c>
      <c r="E49" s="273" t="s">
        <v>44</v>
      </c>
      <c r="F49" s="57" t="str">
        <f>B49</f>
        <v>Risk Management: the Organisation assesses internal and external risks that may prevent it from achieving its objectives carefully and regularly. Measures are in place to reduce these risks</v>
      </c>
      <c r="G49" s="57" t="str">
        <f>F49</f>
        <v>Risk Management: the Organisation assesses internal and external risks that may prevent it from achieving its objectives carefully and regularly. Measures are in place to reduce these risks</v>
      </c>
    </row>
    <row r="50" spans="1:7" ht="26.5" thickBot="1">
      <c r="A50" s="241" t="s">
        <v>45</v>
      </c>
      <c r="B50" s="114" t="s">
        <v>349</v>
      </c>
      <c r="C50" s="73"/>
      <c r="D50" s="74"/>
      <c r="E50" s="241" t="s">
        <v>45</v>
      </c>
      <c r="F50" s="139"/>
      <c r="G50" s="139"/>
    </row>
    <row r="51" spans="1:7" ht="26.5" thickBot="1">
      <c r="A51" s="242" t="s">
        <v>46</v>
      </c>
      <c r="B51" s="76" t="s">
        <v>156</v>
      </c>
      <c r="C51" s="73"/>
      <c r="D51" s="74"/>
      <c r="E51" s="242" t="s">
        <v>46</v>
      </c>
      <c r="F51" s="138"/>
      <c r="G51" s="138"/>
    </row>
    <row r="52" spans="1:7" ht="26.5" thickBot="1">
      <c r="A52" s="273" t="s">
        <v>47</v>
      </c>
      <c r="B52" s="56" t="s">
        <v>201</v>
      </c>
      <c r="C52" s="4" t="s">
        <v>135</v>
      </c>
      <c r="D52" s="3" t="s">
        <v>94</v>
      </c>
      <c r="E52" s="273" t="s">
        <v>47</v>
      </c>
      <c r="F52" s="57" t="str">
        <f>B52</f>
        <v>Organisational Learning: the Organisation fosters a culture in which sharing experiences informs the evolution of the organisation</v>
      </c>
      <c r="G52" s="57" t="str">
        <f>F52</f>
        <v>Organisational Learning: the Organisation fosters a culture in which sharing experiences informs the evolution of the organisation</v>
      </c>
    </row>
    <row r="53" spans="1:7" ht="26.5" thickBot="1">
      <c r="A53" s="241" t="s">
        <v>48</v>
      </c>
      <c r="B53" s="114" t="s">
        <v>202</v>
      </c>
      <c r="C53" s="73"/>
      <c r="D53" s="74"/>
      <c r="E53" s="241" t="s">
        <v>48</v>
      </c>
      <c r="F53" s="139"/>
      <c r="G53" s="139"/>
    </row>
    <row r="54" spans="1:7" ht="26.5" thickBot="1">
      <c r="A54" s="241" t="s">
        <v>49</v>
      </c>
      <c r="B54" s="76" t="s">
        <v>203</v>
      </c>
      <c r="C54" s="73"/>
      <c r="D54" s="74"/>
      <c r="E54" s="241" t="s">
        <v>49</v>
      </c>
      <c r="F54" s="138"/>
      <c r="G54" s="138"/>
    </row>
    <row r="55" spans="1:7" ht="19" thickBot="1">
      <c r="A55" s="240">
        <v>3</v>
      </c>
      <c r="B55" s="77" t="s">
        <v>250</v>
      </c>
      <c r="C55" s="67"/>
      <c r="D55" s="64"/>
      <c r="E55" s="240">
        <v>3</v>
      </c>
      <c r="F55" s="77"/>
      <c r="G55" s="77"/>
    </row>
    <row r="56" spans="1:7" ht="28" customHeight="1" thickBot="1">
      <c r="A56" s="271" t="s">
        <v>51</v>
      </c>
      <c r="B56" s="56" t="s">
        <v>374</v>
      </c>
      <c r="C56" s="4" t="s">
        <v>135</v>
      </c>
      <c r="D56" s="3" t="s">
        <v>94</v>
      </c>
      <c r="E56" s="271" t="s">
        <v>51</v>
      </c>
      <c r="F56" s="57" t="str">
        <f>B56</f>
        <v>Project Management: the Organisation ensures that all projects are in line with its vision and mission and are carried out in accordance with the needs, vulnerabilities and capacities of the local communities</v>
      </c>
      <c r="G56" s="57" t="str">
        <f>F56</f>
        <v>Project Management: the Organisation ensures that all projects are in line with its vision and mission and are carried out in accordance with the needs, vulnerabilities and capacities of the local communities</v>
      </c>
    </row>
    <row r="57" spans="1:7" ht="26.5" thickBot="1">
      <c r="A57" s="241" t="s">
        <v>52</v>
      </c>
      <c r="B57" s="78" t="s">
        <v>157</v>
      </c>
      <c r="C57" s="73"/>
      <c r="D57" s="74"/>
      <c r="E57" s="241" t="s">
        <v>52</v>
      </c>
      <c r="F57" s="137"/>
      <c r="G57" s="137"/>
    </row>
    <row r="58" spans="1:7" ht="39.5" thickBot="1">
      <c r="A58" s="241" t="s">
        <v>53</v>
      </c>
      <c r="B58" s="76" t="s">
        <v>377</v>
      </c>
      <c r="C58" s="73"/>
      <c r="D58" s="74"/>
      <c r="E58" s="241" t="s">
        <v>53</v>
      </c>
      <c r="F58" s="138"/>
      <c r="G58" s="138"/>
    </row>
    <row r="59" spans="1:7" ht="39.5" thickBot="1">
      <c r="A59" s="241" t="s">
        <v>54</v>
      </c>
      <c r="B59" s="76" t="s">
        <v>344</v>
      </c>
      <c r="C59" s="73"/>
      <c r="D59" s="74"/>
      <c r="E59" s="241" t="s">
        <v>54</v>
      </c>
      <c r="F59" s="138"/>
      <c r="G59" s="138"/>
    </row>
    <row r="60" spans="1:7" ht="26.5" thickBot="1">
      <c r="A60" s="241" t="s">
        <v>55</v>
      </c>
      <c r="B60" s="76" t="s">
        <v>311</v>
      </c>
      <c r="C60" s="73"/>
      <c r="D60" s="74"/>
      <c r="E60" s="241" t="s">
        <v>55</v>
      </c>
      <c r="F60" s="138"/>
      <c r="G60" s="138"/>
    </row>
    <row r="61" spans="1:7" ht="18" customHeight="1" thickBot="1">
      <c r="A61" s="241" t="s">
        <v>242</v>
      </c>
      <c r="B61" s="76" t="s">
        <v>205</v>
      </c>
      <c r="C61" s="73"/>
      <c r="D61" s="74"/>
      <c r="E61" s="241" t="s">
        <v>242</v>
      </c>
      <c r="F61" s="138"/>
      <c r="G61" s="138"/>
    </row>
    <row r="62" spans="1:7" ht="26.5" thickBot="1">
      <c r="A62" s="241" t="s">
        <v>350</v>
      </c>
      <c r="B62" s="76" t="s">
        <v>351</v>
      </c>
      <c r="C62" s="73"/>
      <c r="D62" s="74"/>
      <c r="E62" s="241" t="s">
        <v>350</v>
      </c>
      <c r="F62" s="138"/>
      <c r="G62" s="138"/>
    </row>
    <row r="63" spans="1:7" ht="26.5" thickBot="1">
      <c r="A63" s="274" t="s">
        <v>56</v>
      </c>
      <c r="B63" s="57" t="s">
        <v>243</v>
      </c>
      <c r="C63" s="4" t="s">
        <v>135</v>
      </c>
      <c r="D63" s="3" t="s">
        <v>94</v>
      </c>
      <c r="E63" s="274" t="s">
        <v>56</v>
      </c>
      <c r="F63" s="57" t="str">
        <f>B63</f>
        <v>Project Quality: the Organisation ensures that all projects are carried out in accordance with appropriate technical standards</v>
      </c>
      <c r="G63" s="57" t="str">
        <f>F63</f>
        <v>Project Quality: the Organisation ensures that all projects are carried out in accordance with appropriate technical standards</v>
      </c>
    </row>
    <row r="64" spans="1:7" ht="26.5" thickBot="1">
      <c r="A64" s="241" t="s">
        <v>57</v>
      </c>
      <c r="B64" s="76" t="s">
        <v>273</v>
      </c>
      <c r="C64" s="73"/>
      <c r="D64" s="74"/>
      <c r="E64" s="241" t="s">
        <v>57</v>
      </c>
      <c r="F64" s="138"/>
      <c r="G64" s="138"/>
    </row>
    <row r="65" spans="1:7" ht="15" thickBot="1">
      <c r="A65" s="241" t="s">
        <v>58</v>
      </c>
      <c r="B65" s="113" t="s">
        <v>158</v>
      </c>
      <c r="C65" s="73"/>
      <c r="D65" s="74"/>
      <c r="E65" s="241" t="s">
        <v>58</v>
      </c>
      <c r="F65" s="140"/>
      <c r="G65" s="140"/>
    </row>
    <row r="66" spans="1:7" ht="15" thickBot="1">
      <c r="A66" s="241" t="s">
        <v>59</v>
      </c>
      <c r="B66" s="76" t="s">
        <v>244</v>
      </c>
      <c r="C66" s="73"/>
      <c r="D66" s="74"/>
      <c r="E66" s="241" t="s">
        <v>59</v>
      </c>
      <c r="F66" s="138"/>
      <c r="G66" s="138"/>
    </row>
    <row r="67" spans="1:7" ht="26.5" thickBot="1">
      <c r="A67" s="241" t="s">
        <v>60</v>
      </c>
      <c r="B67" s="76" t="s">
        <v>206</v>
      </c>
      <c r="C67" s="73"/>
      <c r="D67" s="74"/>
      <c r="E67" s="241" t="s">
        <v>60</v>
      </c>
      <c r="F67" s="138"/>
      <c r="G67" s="138"/>
    </row>
    <row r="68" spans="1:7" ht="26.5" thickBot="1">
      <c r="A68" s="241" t="s">
        <v>61</v>
      </c>
      <c r="B68" s="76" t="s">
        <v>159</v>
      </c>
      <c r="C68" s="73"/>
      <c r="D68" s="74"/>
      <c r="E68" s="241" t="s">
        <v>61</v>
      </c>
      <c r="F68" s="138"/>
      <c r="G68" s="138"/>
    </row>
    <row r="69" spans="1:7" ht="39.5" thickBot="1">
      <c r="A69" s="271" t="s">
        <v>62</v>
      </c>
      <c r="B69" s="56" t="s">
        <v>160</v>
      </c>
      <c r="C69" s="4" t="s">
        <v>135</v>
      </c>
      <c r="D69" s="3" t="s">
        <v>94</v>
      </c>
      <c r="E69" s="271" t="s">
        <v>62</v>
      </c>
      <c r="F69" s="57" t="str">
        <f>B69</f>
        <v>Financial Planning: the Organisation has translated its strategic objectives into multi-annual plans that are drawn up in order to achieve these objectives. Within this framework annual budgets are approved before the start of their respective periods</v>
      </c>
      <c r="G69" s="57" t="str">
        <f>F69</f>
        <v>Financial Planning: the Organisation has translated its strategic objectives into multi-annual plans that are drawn up in order to achieve these objectives. Within this framework annual budgets are approved before the start of their respective periods</v>
      </c>
    </row>
    <row r="70" spans="1:7" ht="15" thickBot="1">
      <c r="A70" s="241" t="s">
        <v>63</v>
      </c>
      <c r="B70" s="78" t="s">
        <v>161</v>
      </c>
      <c r="C70" s="73"/>
      <c r="D70" s="74"/>
      <c r="E70" s="241" t="s">
        <v>63</v>
      </c>
      <c r="F70" s="137"/>
      <c r="G70" s="137"/>
    </row>
    <row r="71" spans="1:7" ht="26.5" thickBot="1">
      <c r="A71" s="271" t="s">
        <v>64</v>
      </c>
      <c r="B71" s="56" t="s">
        <v>285</v>
      </c>
      <c r="C71" s="4" t="s">
        <v>135</v>
      </c>
      <c r="D71" s="3" t="s">
        <v>94</v>
      </c>
      <c r="E71" s="271" t="s">
        <v>64</v>
      </c>
      <c r="F71" s="57" t="str">
        <f>B71</f>
        <v>Financial Management: the Organisation exercises stewardship in the management of its financial resources, while carefully ensuring the reliability of its financial information</v>
      </c>
      <c r="G71" s="57" t="str">
        <f>F71</f>
        <v>Financial Management: the Organisation exercises stewardship in the management of its financial resources, while carefully ensuring the reliability of its financial information</v>
      </c>
    </row>
    <row r="72" spans="1:7" ht="26.5" thickBot="1">
      <c r="A72" s="241" t="s">
        <v>65</v>
      </c>
      <c r="B72" s="78" t="s">
        <v>204</v>
      </c>
      <c r="C72" s="73"/>
      <c r="D72" s="74"/>
      <c r="E72" s="241" t="s">
        <v>65</v>
      </c>
      <c r="F72" s="137"/>
      <c r="G72" s="137"/>
    </row>
    <row r="73" spans="1:7" ht="15" thickBot="1">
      <c r="A73" s="241" t="s">
        <v>66</v>
      </c>
      <c r="B73" s="76" t="s">
        <v>245</v>
      </c>
      <c r="C73" s="73"/>
      <c r="D73" s="74"/>
      <c r="E73" s="241" t="s">
        <v>66</v>
      </c>
      <c r="F73" s="138"/>
      <c r="G73" s="138"/>
    </row>
    <row r="74" spans="1:7" ht="15" thickBot="1">
      <c r="A74" s="241" t="s">
        <v>246</v>
      </c>
      <c r="B74" s="113" t="s">
        <v>286</v>
      </c>
      <c r="C74" s="73"/>
      <c r="D74" s="74"/>
      <c r="E74" s="241" t="s">
        <v>246</v>
      </c>
      <c r="F74" s="140"/>
      <c r="G74" s="140"/>
    </row>
    <row r="75" spans="1:7" ht="39.5" thickBot="1">
      <c r="A75" s="241" t="s">
        <v>247</v>
      </c>
      <c r="B75" s="76" t="s">
        <v>287</v>
      </c>
      <c r="C75" s="73"/>
      <c r="D75" s="74"/>
      <c r="E75" s="241" t="s">
        <v>247</v>
      </c>
      <c r="F75" s="138"/>
      <c r="G75" s="138"/>
    </row>
    <row r="76" spans="1:7" ht="39.5" thickBot="1">
      <c r="A76" s="241" t="s">
        <v>248</v>
      </c>
      <c r="B76" s="78" t="s">
        <v>207</v>
      </c>
      <c r="C76" s="73"/>
      <c r="D76" s="74"/>
      <c r="E76" s="241" t="s">
        <v>248</v>
      </c>
      <c r="F76" s="137"/>
      <c r="G76" s="137"/>
    </row>
    <row r="77" spans="1:7" ht="39.5" thickBot="1">
      <c r="A77" s="241" t="s">
        <v>249</v>
      </c>
      <c r="B77" s="76" t="s">
        <v>208</v>
      </c>
      <c r="C77" s="73"/>
      <c r="D77" s="74"/>
      <c r="E77" s="241" t="s">
        <v>249</v>
      </c>
      <c r="F77" s="138"/>
      <c r="G77" s="138"/>
    </row>
    <row r="78" spans="1:7" ht="26.5" thickBot="1">
      <c r="A78" s="273" t="s">
        <v>67</v>
      </c>
      <c r="B78" s="56" t="s">
        <v>288</v>
      </c>
      <c r="C78" s="4" t="s">
        <v>135</v>
      </c>
      <c r="D78" s="3" t="s">
        <v>94</v>
      </c>
      <c r="E78" s="273" t="s">
        <v>67</v>
      </c>
      <c r="F78" s="57" t="str">
        <f>B78</f>
        <v>Procurement Policy: the Organisation has and applies a procurement policy describing the approved procedures and supervision of the tendering and purchasing process</v>
      </c>
      <c r="G78" s="57" t="str">
        <f>F78</f>
        <v>Procurement Policy: the Organisation has and applies a procurement policy describing the approved procedures and supervision of the tendering and purchasing process</v>
      </c>
    </row>
    <row r="79" spans="1:7" ht="26.5" thickBot="1">
      <c r="A79" s="241" t="s">
        <v>68</v>
      </c>
      <c r="B79" s="114" t="s">
        <v>209</v>
      </c>
      <c r="C79" s="73"/>
      <c r="D79" s="74"/>
      <c r="E79" s="241" t="s">
        <v>68</v>
      </c>
      <c r="F79" s="139"/>
      <c r="G79" s="139"/>
    </row>
    <row r="80" spans="1:7" ht="39.5" thickBot="1">
      <c r="A80" s="273" t="s">
        <v>69</v>
      </c>
      <c r="B80" s="56" t="s">
        <v>289</v>
      </c>
      <c r="C80" s="4" t="s">
        <v>135</v>
      </c>
      <c r="D80" s="3" t="s">
        <v>94</v>
      </c>
      <c r="E80" s="273" t="s">
        <v>69</v>
      </c>
      <c r="F80" s="57" t="str">
        <f>B80</f>
        <v>Assets Management: the Organisation demonstrates good stewardship of resources by ensuring proper procedures to guarantee the existence, maintenance and safety of all capital assets, such as: buildings, vehicle fleet and information technology equipment</v>
      </c>
      <c r="G80" s="57" t="str">
        <f>F80</f>
        <v>Assets Management: the Organisation demonstrates good stewardship of resources by ensuring proper procedures to guarantee the existence, maintenance and safety of all capital assets, such as: buildings, vehicle fleet and information technology equipment</v>
      </c>
    </row>
    <row r="81" spans="1:7" ht="26.5" thickBot="1">
      <c r="A81" s="241" t="s">
        <v>70</v>
      </c>
      <c r="B81" s="78" t="s">
        <v>162</v>
      </c>
      <c r="C81" s="73"/>
      <c r="D81" s="74"/>
      <c r="E81" s="241" t="s">
        <v>70</v>
      </c>
      <c r="F81" s="137"/>
      <c r="G81" s="137"/>
    </row>
    <row r="82" spans="1:7" ht="26.5" thickBot="1">
      <c r="A82" s="241" t="s">
        <v>71</v>
      </c>
      <c r="B82" s="76" t="s">
        <v>290</v>
      </c>
      <c r="C82" s="73"/>
      <c r="D82" s="74"/>
      <c r="E82" s="241" t="s">
        <v>71</v>
      </c>
      <c r="F82" s="138"/>
      <c r="G82" s="138"/>
    </row>
    <row r="83" spans="1:7" ht="26.5" thickBot="1">
      <c r="A83" s="241" t="s">
        <v>72</v>
      </c>
      <c r="B83" s="76" t="s">
        <v>291</v>
      </c>
      <c r="C83" s="73"/>
      <c r="D83" s="74"/>
      <c r="E83" s="241" t="s">
        <v>72</v>
      </c>
      <c r="F83" s="138"/>
      <c r="G83" s="138"/>
    </row>
    <row r="84" spans="1:7" ht="26.5" thickBot="1">
      <c r="A84" s="273" t="s">
        <v>73</v>
      </c>
      <c r="B84" s="56" t="s">
        <v>292</v>
      </c>
      <c r="C84" s="4" t="s">
        <v>135</v>
      </c>
      <c r="D84" s="3" t="s">
        <v>94</v>
      </c>
      <c r="E84" s="273" t="s">
        <v>73</v>
      </c>
      <c r="F84" s="57" t="str">
        <f>B84</f>
        <v>Fund Management: the Organisation manages its unrestricted and restricted funds in accordance with their intended purposes</v>
      </c>
      <c r="G84" s="57" t="str">
        <f>F84</f>
        <v>Fund Management: the Organisation manages its unrestricted and restricted funds in accordance with their intended purposes</v>
      </c>
    </row>
    <row r="85" spans="1:7" ht="26.5" thickBot="1">
      <c r="A85" s="241" t="s">
        <v>74</v>
      </c>
      <c r="B85" s="78" t="s">
        <v>293</v>
      </c>
      <c r="C85" s="73"/>
      <c r="D85" s="74"/>
      <c r="E85" s="241" t="s">
        <v>74</v>
      </c>
      <c r="F85" s="137"/>
      <c r="G85" s="137"/>
    </row>
    <row r="86" spans="1:7" ht="26.5" thickBot="1">
      <c r="A86" s="241" t="s">
        <v>75</v>
      </c>
      <c r="B86" s="76" t="s">
        <v>210</v>
      </c>
      <c r="C86" s="73"/>
      <c r="D86" s="74"/>
      <c r="E86" s="241" t="s">
        <v>75</v>
      </c>
      <c r="F86" s="138"/>
      <c r="G86" s="138"/>
    </row>
    <row r="87" spans="1:7" ht="26.5" thickBot="1">
      <c r="A87" s="272" t="s">
        <v>76</v>
      </c>
      <c r="B87" s="57" t="s">
        <v>163</v>
      </c>
      <c r="C87" s="4" t="s">
        <v>135</v>
      </c>
      <c r="D87" s="3" t="s">
        <v>94</v>
      </c>
      <c r="E87" s="272" t="s">
        <v>76</v>
      </c>
      <c r="F87" s="57" t="str">
        <f>B87</f>
        <v>Auditing: the Organisation's annual financial statements are audited by an external auditor, and the Organisation undertakes independent internal audits</v>
      </c>
      <c r="G87" s="57" t="str">
        <f>F87</f>
        <v>Auditing: the Organisation's annual financial statements are audited by an external auditor, and the Organisation undertakes independent internal audits</v>
      </c>
    </row>
    <row r="88" spans="1:7" ht="39.5" thickBot="1">
      <c r="A88" s="241" t="s">
        <v>77</v>
      </c>
      <c r="B88" s="78" t="s">
        <v>294</v>
      </c>
      <c r="C88" s="73"/>
      <c r="D88" s="74"/>
      <c r="E88" s="241" t="s">
        <v>77</v>
      </c>
      <c r="F88" s="137"/>
      <c r="G88" s="137"/>
    </row>
    <row r="89" spans="1:7" ht="39.5" thickBot="1">
      <c r="A89" s="241" t="s">
        <v>78</v>
      </c>
      <c r="B89" s="76" t="s">
        <v>211</v>
      </c>
      <c r="C89" s="73"/>
      <c r="D89" s="74"/>
      <c r="E89" s="241" t="s">
        <v>78</v>
      </c>
      <c r="F89" s="138"/>
      <c r="G89" s="138"/>
    </row>
    <row r="90" spans="1:7" ht="26.5" thickBot="1">
      <c r="A90" s="241" t="s">
        <v>79</v>
      </c>
      <c r="B90" s="76" t="s">
        <v>295</v>
      </c>
      <c r="C90" s="73"/>
      <c r="D90" s="74"/>
      <c r="E90" s="241" t="s">
        <v>79</v>
      </c>
      <c r="F90" s="138"/>
      <c r="G90" s="138"/>
    </row>
    <row r="91" spans="1:7" s="10" customFormat="1" ht="19" thickBot="1">
      <c r="A91" s="240">
        <v>4</v>
      </c>
      <c r="B91" s="77" t="s">
        <v>188</v>
      </c>
      <c r="C91" s="68"/>
      <c r="D91" s="66"/>
      <c r="E91" s="240">
        <v>4</v>
      </c>
      <c r="F91" s="77"/>
      <c r="G91" s="77"/>
    </row>
    <row r="92" spans="1:7" ht="39.5" thickBot="1">
      <c r="A92" s="271" t="s">
        <v>81</v>
      </c>
      <c r="B92" s="56" t="s">
        <v>382</v>
      </c>
      <c r="C92" s="4" t="s">
        <v>135</v>
      </c>
      <c r="D92" s="3" t="s">
        <v>94</v>
      </c>
      <c r="E92" s="271" t="s">
        <v>81</v>
      </c>
      <c r="F92" s="57" t="str">
        <f>B92</f>
        <v>Safeguarding Policy and Systems: the Organisation adheres to the Caritas Internationalis Children and Vulnerable Adults Safeguarding Policy and has a clear and transparent system to prevent, address and respond to safeguarding concerns</v>
      </c>
      <c r="G92" s="57" t="str">
        <f>F92</f>
        <v>Safeguarding Policy and Systems: the Organisation adheres to the Caritas Internationalis Children and Vulnerable Adults Safeguarding Policy and has a clear and transparent system to prevent, address and respond to safeguarding concerns</v>
      </c>
    </row>
    <row r="93" spans="1:7" ht="26.5" thickBot="1">
      <c r="A93" s="241" t="s">
        <v>82</v>
      </c>
      <c r="B93" s="78" t="s">
        <v>354</v>
      </c>
      <c r="C93" s="73"/>
      <c r="D93" s="74"/>
      <c r="E93" s="241" t="s">
        <v>82</v>
      </c>
      <c r="F93" s="137"/>
      <c r="G93" s="137"/>
    </row>
    <row r="94" spans="1:7" ht="41.5" customHeight="1" thickBot="1">
      <c r="A94" s="241" t="s">
        <v>345</v>
      </c>
      <c r="B94" s="76" t="s">
        <v>355</v>
      </c>
      <c r="C94" s="73"/>
      <c r="D94" s="74"/>
      <c r="E94" s="241" t="s">
        <v>345</v>
      </c>
      <c r="F94" s="138"/>
      <c r="G94" s="138"/>
    </row>
    <row r="95" spans="1:7" ht="26.5" thickBot="1">
      <c r="A95" s="241" t="s">
        <v>352</v>
      </c>
      <c r="B95" s="76" t="s">
        <v>356</v>
      </c>
      <c r="C95" s="73"/>
      <c r="D95" s="74"/>
      <c r="E95" s="241" t="s">
        <v>352</v>
      </c>
      <c r="F95" s="138"/>
      <c r="G95" s="138"/>
    </row>
    <row r="96" spans="1:7" ht="41.5" customHeight="1" thickBot="1">
      <c r="A96" s="241" t="s">
        <v>353</v>
      </c>
      <c r="B96" s="76" t="s">
        <v>429</v>
      </c>
      <c r="C96" s="73"/>
      <c r="D96" s="74"/>
      <c r="E96" s="241" t="s">
        <v>353</v>
      </c>
      <c r="F96" s="138"/>
      <c r="G96" s="138"/>
    </row>
    <row r="97" spans="1:7" ht="26.5" thickBot="1">
      <c r="A97" s="274" t="s">
        <v>83</v>
      </c>
      <c r="B97" s="57" t="s">
        <v>375</v>
      </c>
      <c r="C97" s="4" t="s">
        <v>135</v>
      </c>
      <c r="D97" s="3" t="s">
        <v>94</v>
      </c>
      <c r="E97" s="274" t="s">
        <v>83</v>
      </c>
      <c r="F97" s="57" t="str">
        <f>B97</f>
        <v>Transparency and Accountability: There are systematic and transparent mechanisms to ensure the Organisation is accountable to the communities it serves</v>
      </c>
      <c r="G97" s="57" t="str">
        <f>F97</f>
        <v>Transparency and Accountability: There are systematic and transparent mechanisms to ensure the Organisation is accountable to the communities it serves</v>
      </c>
    </row>
    <row r="98" spans="1:7" ht="52.5" thickBot="1">
      <c r="A98" s="241" t="s">
        <v>84</v>
      </c>
      <c r="B98" s="78" t="s">
        <v>296</v>
      </c>
      <c r="C98" s="73"/>
      <c r="D98" s="74"/>
      <c r="E98" s="241" t="s">
        <v>84</v>
      </c>
      <c r="F98" s="137"/>
      <c r="G98" s="137"/>
    </row>
    <row r="99" spans="1:7" ht="26.5" thickBot="1">
      <c r="A99" s="241" t="s">
        <v>302</v>
      </c>
      <c r="B99" s="76" t="s">
        <v>357</v>
      </c>
      <c r="C99" s="73"/>
      <c r="D99" s="74"/>
      <c r="E99" s="241" t="s">
        <v>302</v>
      </c>
      <c r="F99" s="138"/>
      <c r="G99" s="138"/>
    </row>
    <row r="100" spans="1:7" ht="26.5" thickBot="1">
      <c r="A100" s="273" t="s">
        <v>85</v>
      </c>
      <c r="B100" s="56" t="s">
        <v>164</v>
      </c>
      <c r="C100" s="4" t="s">
        <v>135</v>
      </c>
      <c r="D100" s="3" t="s">
        <v>94</v>
      </c>
      <c r="E100" s="273" t="s">
        <v>85</v>
      </c>
      <c r="F100" s="57" t="str">
        <f>B100</f>
        <v>Advocacy: the Organisation engages in national and international advocacy within the limits established by the competent ecclesial authority</v>
      </c>
      <c r="G100" s="57" t="str">
        <f>F100</f>
        <v>Advocacy: the Organisation engages in national and international advocacy within the limits established by the competent ecclesial authority</v>
      </c>
    </row>
    <row r="101" spans="1:7" ht="52.5" thickBot="1">
      <c r="A101" s="241" t="s">
        <v>86</v>
      </c>
      <c r="B101" s="78" t="s">
        <v>313</v>
      </c>
      <c r="C101" s="73"/>
      <c r="D101" s="74"/>
      <c r="E101" s="241" t="s">
        <v>86</v>
      </c>
      <c r="F101" s="137"/>
      <c r="G101" s="137"/>
    </row>
    <row r="102" spans="1:7" ht="26.5" thickBot="1">
      <c r="A102" s="241" t="s">
        <v>87</v>
      </c>
      <c r="B102" s="76" t="s">
        <v>298</v>
      </c>
      <c r="C102" s="73"/>
      <c r="D102" s="74"/>
      <c r="E102" s="241" t="s">
        <v>87</v>
      </c>
      <c r="F102" s="138"/>
      <c r="G102" s="138"/>
    </row>
    <row r="103" spans="1:7" ht="15" thickBot="1">
      <c r="A103" s="273" t="s">
        <v>88</v>
      </c>
      <c r="B103" s="56" t="s">
        <v>212</v>
      </c>
      <c r="C103" s="4" t="s">
        <v>135</v>
      </c>
      <c r="D103" s="3" t="s">
        <v>94</v>
      </c>
      <c r="E103" s="273" t="s">
        <v>88</v>
      </c>
      <c r="F103" s="57" t="str">
        <f>B103</f>
        <v>Interacting with constituency: involvement of grassroots and Parish communities</v>
      </c>
      <c r="G103" s="57" t="str">
        <f>F103</f>
        <v>Interacting with constituency: involvement of grassroots and Parish communities</v>
      </c>
    </row>
    <row r="104" spans="1:7" ht="15" thickBot="1">
      <c r="A104" s="241" t="s">
        <v>89</v>
      </c>
      <c r="B104" s="78" t="s">
        <v>213</v>
      </c>
      <c r="C104" s="73"/>
      <c r="D104" s="74"/>
      <c r="E104" s="241" t="s">
        <v>89</v>
      </c>
      <c r="F104" s="137"/>
      <c r="G104" s="137"/>
    </row>
    <row r="105" spans="1:7" ht="29.5" customHeight="1" thickBot="1">
      <c r="A105" s="274" t="s">
        <v>90</v>
      </c>
      <c r="B105" s="56" t="s">
        <v>165</v>
      </c>
      <c r="C105" s="4" t="s">
        <v>135</v>
      </c>
      <c r="D105" s="3" t="s">
        <v>94</v>
      </c>
      <c r="E105" s="274" t="s">
        <v>90</v>
      </c>
      <c r="F105" s="57" t="str">
        <f>B105</f>
        <v>Networking: the Organisation proactively participates in sectoral and thematic networks</v>
      </c>
      <c r="G105" s="57" t="str">
        <f>F105</f>
        <v>Networking: the Organisation proactively participates in sectoral and thematic networks</v>
      </c>
    </row>
    <row r="106" spans="1:7" ht="39.5" thickBot="1">
      <c r="A106" s="241" t="s">
        <v>91</v>
      </c>
      <c r="B106" s="78" t="s">
        <v>299</v>
      </c>
      <c r="C106" s="73"/>
      <c r="D106" s="74"/>
      <c r="E106" s="241" t="s">
        <v>91</v>
      </c>
      <c r="F106" s="137"/>
      <c r="G106" s="137"/>
    </row>
    <row r="107" spans="1:7" ht="26.5" thickBot="1">
      <c r="A107" s="272" t="s">
        <v>92</v>
      </c>
      <c r="B107" s="57" t="s">
        <v>343</v>
      </c>
      <c r="C107" s="4" t="s">
        <v>135</v>
      </c>
      <c r="D107" s="3" t="s">
        <v>94</v>
      </c>
      <c r="E107" s="272" t="s">
        <v>92</v>
      </c>
      <c r="F107" s="57" t="str">
        <f>B107</f>
        <v>Information sharing: the Organisation communicates in an ordered and transparent way with stakeholders about its work and performance</v>
      </c>
      <c r="G107" s="57" t="str">
        <f>F107</f>
        <v>Information sharing: the Organisation communicates in an ordered and transparent way with stakeholders about its work and performance</v>
      </c>
    </row>
    <row r="108" spans="1:7" ht="26.5" thickBot="1">
      <c r="A108" s="241" t="s">
        <v>93</v>
      </c>
      <c r="B108" s="78" t="s">
        <v>300</v>
      </c>
      <c r="C108" s="73"/>
      <c r="D108" s="74"/>
      <c r="E108" s="241" t="s">
        <v>93</v>
      </c>
      <c r="F108" s="137"/>
      <c r="G108" s="137"/>
    </row>
    <row r="109" spans="1:7" ht="26.5" thickBot="1">
      <c r="A109" s="241" t="s">
        <v>303</v>
      </c>
      <c r="B109" s="78" t="s">
        <v>297</v>
      </c>
      <c r="C109" s="73"/>
      <c r="D109" s="74"/>
      <c r="E109" s="241" t="s">
        <v>303</v>
      </c>
      <c r="F109" s="137"/>
      <c r="G109" s="137"/>
    </row>
    <row r="110" spans="1:7" ht="15" thickBot="1">
      <c r="A110" s="273" t="s">
        <v>100</v>
      </c>
      <c r="B110" s="56" t="s">
        <v>376</v>
      </c>
      <c r="C110" s="4" t="s">
        <v>135</v>
      </c>
      <c r="D110" s="3" t="s">
        <v>94</v>
      </c>
      <c r="E110" s="273" t="s">
        <v>100</v>
      </c>
      <c r="F110" s="57" t="str">
        <f>B110</f>
        <v xml:space="preserve">Data protection: the Organisation makes itself responsible for protecting and safeguarding data </v>
      </c>
      <c r="G110" s="57" t="str">
        <f>F110</f>
        <v xml:space="preserve">Data protection: the Organisation makes itself responsible for protecting and safeguarding data </v>
      </c>
    </row>
    <row r="111" spans="1:7" ht="39.5" thickBot="1">
      <c r="A111" s="241" t="s">
        <v>101</v>
      </c>
      <c r="B111" s="78" t="s">
        <v>358</v>
      </c>
      <c r="C111" s="73"/>
      <c r="D111" s="74"/>
      <c r="E111" s="241" t="s">
        <v>101</v>
      </c>
      <c r="F111" s="137"/>
      <c r="G111" s="137"/>
    </row>
    <row r="112" spans="1:7" ht="26.5" thickBot="1">
      <c r="A112" s="273" t="s">
        <v>102</v>
      </c>
      <c r="B112" s="115" t="s">
        <v>301</v>
      </c>
      <c r="C112" s="4" t="s">
        <v>135</v>
      </c>
      <c r="D112" s="3" t="s">
        <v>94</v>
      </c>
      <c r="E112" s="273" t="s">
        <v>102</v>
      </c>
      <c r="F112" s="57" t="str">
        <f>B112</f>
        <v>Information Disclosure Policy: the Organisation is transparent and makes information about its programs and operations available to the public in accordance with an information disclosure policy</v>
      </c>
      <c r="G112" s="57" t="str">
        <f>F112</f>
        <v>Information Disclosure Policy: the Organisation is transparent and makes information about its programs and operations available to the public in accordance with an information disclosure policy</v>
      </c>
    </row>
    <row r="113" spans="1:7" ht="15" thickBot="1">
      <c r="A113" s="241" t="s">
        <v>104</v>
      </c>
      <c r="B113" s="78" t="s">
        <v>214</v>
      </c>
      <c r="C113" s="73"/>
      <c r="D113" s="74"/>
      <c r="E113" s="241" t="s">
        <v>104</v>
      </c>
      <c r="F113" s="137"/>
      <c r="G113" s="137"/>
    </row>
    <row r="114" spans="1:7">
      <c r="A114" s="243"/>
      <c r="C114"/>
      <c r="E114" s="243"/>
    </row>
    <row r="115" spans="1:7">
      <c r="A115" s="243"/>
      <c r="C115" s="234" t="str">
        <f>IF(SUM(C9,C20,C21,C37,C38,C39,C50,C62,C93,C94,C95,C96,C99,C111)='Safeguarding Standard'!D28," ","Safeguarding does not correspond to Input form")</f>
        <v xml:space="preserve"> </v>
      </c>
      <c r="E115" s="243"/>
    </row>
    <row r="116" spans="1:7">
      <c r="A116" s="243"/>
      <c r="E116" s="243"/>
    </row>
    <row r="117" spans="1:7">
      <c r="A117" s="243"/>
      <c r="E117" s="243"/>
    </row>
    <row r="118" spans="1:7">
      <c r="A118" s="243"/>
      <c r="E118" s="243"/>
    </row>
    <row r="119" spans="1:7">
      <c r="A119" s="243"/>
      <c r="E119" s="243"/>
    </row>
    <row r="120" spans="1:7">
      <c r="A120" s="244"/>
      <c r="E120" s="244"/>
    </row>
    <row r="121" spans="1:7">
      <c r="A121" s="244"/>
      <c r="E121" s="244"/>
    </row>
    <row r="122" spans="1:7">
      <c r="A122" s="244"/>
      <c r="E122" s="244"/>
    </row>
    <row r="123" spans="1:7">
      <c r="A123" s="244"/>
      <c r="E123" s="244"/>
    </row>
    <row r="124" spans="1:7">
      <c r="A124" s="244"/>
      <c r="E124" s="244"/>
    </row>
    <row r="125" spans="1:7">
      <c r="A125" s="244"/>
      <c r="E125" s="244"/>
    </row>
    <row r="126" spans="1:7">
      <c r="A126" s="244"/>
      <c r="E126" s="244"/>
    </row>
    <row r="127" spans="1:7">
      <c r="A127" s="244"/>
      <c r="E127" s="244"/>
    </row>
    <row r="128" spans="1:7">
      <c r="A128" s="244"/>
      <c r="E128" s="244"/>
    </row>
    <row r="129" spans="1:5">
      <c r="A129" s="244"/>
      <c r="E129" s="244"/>
    </row>
    <row r="130" spans="1:5">
      <c r="A130" s="244"/>
      <c r="E130" s="244"/>
    </row>
  </sheetData>
  <sheetProtection algorithmName="SHA-512" hashValue="dDlUVj+7l7N31yGyaUnpmePgKecxzCiRv5j6yY6aAdtBwjjfMQqHBD6F4eFmwMjADB2UfT3vNe/TSDhSMn8Dig==" saltValue="4H3WtqiKEKHMeJU+TdCYkQ==" spinCount="100000" sheet="1" objects="1" scenarios="1"/>
  <dataValidations count="4">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5     always or exemplary_x000a_Blank when not applicable" sqref="C108:C109 C101:C102 C104 C106 C98 C113 C23 C68 C17:C18 C15 C13 C85:C86 C81:C83 C57:C61 C70 C64:C65 C46 C48 C40:C44 C53:C54 C79 C51 C32:C33 C72:C77 C35:C36">
      <formula1>1</formula1>
      <formula2>5</formula2>
    </dataValidation>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5     always or exemplary" sqref="C3:C4 C6:C7 C9:C11 C26 C28:C30 C93:C96 C89:C90 C20:C21 C37:C39 C50 C62 C99 C111">
      <formula1>1</formula1>
      <formula2>5</formula2>
    </dataValidation>
    <dataValidation type="whole" allowBlank="1" showInputMessage="1" showErrorMessage="1" errorTitle="Please" error="Only enter 1 or 2 or 3 or 4 or 5 or leave cell blanc" promptTitle="Enter only:" prompt="  1     not existing_x000a_  2     rarely or insufficient_x000a_  3     normally or sufficient_x000a_Blank when not applicable" sqref="C66:C67">
      <formula1>1</formula1>
      <formula2>3</formula2>
    </dataValidation>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 sqref="C88">
      <formula1>1</formula1>
      <formula2>4</formula2>
    </dataValidation>
  </dataValidations>
  <pageMargins left="0.70866141732283472" right="0.70866141732283472" top="0.82677165354330717" bottom="0.74803149606299213" header="0.31496062992125984" footer="0.31496062992125984"/>
  <pageSetup paperSize="9" scale="89" fitToWidth="0" fitToHeight="0" orientation="portrait" horizontalDpi="4294967293" r:id="rId1"/>
  <headerFooter>
    <oddHeader xml:space="preserve">&amp;C&amp;"-,Vet"&amp;20Name of Member Organisation:  .........................................................................                                    </oddHeader>
    <oddFooter>&amp;L&amp;F / &amp;A&amp;RPage &amp;P of &amp;N</oddFooter>
  </headerFooter>
  <rowBreaks count="3" manualBreakCount="3">
    <brk id="30" max="6" man="1"/>
    <brk id="54" max="6" man="1"/>
    <brk id="83" max="6" man="1"/>
  </rowBreaks>
  <colBreaks count="1" manualBreakCount="1">
    <brk id="4" max="10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zoomScaleNormal="100" workbookViewId="0">
      <pane xSplit="4" ySplit="2" topLeftCell="E13" activePane="bottomRight" state="frozen"/>
      <selection pane="topRight" activeCell="E1" sqref="E1"/>
      <selection pane="bottomLeft" activeCell="A3" sqref="A3"/>
      <selection pane="bottomRight" activeCell="A13" sqref="A13"/>
    </sheetView>
  </sheetViews>
  <sheetFormatPr defaultRowHeight="14.5"/>
  <cols>
    <col min="1" max="1" width="5.6328125" style="248" customWidth="1"/>
    <col min="2" max="2" width="71.90625" customWidth="1"/>
    <col min="3" max="3" width="3.08984375" customWidth="1"/>
    <col min="4" max="4" width="8.36328125" customWidth="1"/>
    <col min="5" max="5" width="7.08984375" customWidth="1"/>
    <col min="6" max="6" width="6.81640625" hidden="1" customWidth="1"/>
    <col min="7" max="7" width="7.08984375" customWidth="1"/>
    <col min="8" max="8" width="7" customWidth="1"/>
    <col min="9" max="9" width="7.90625" customWidth="1"/>
    <col min="10" max="10" width="10.08984375" customWidth="1"/>
    <col min="11" max="11" width="7.1796875" customWidth="1"/>
    <col min="12" max="12" width="7.08984375" hidden="1" customWidth="1"/>
    <col min="13" max="13" width="7.54296875" customWidth="1"/>
    <col min="14" max="14" width="7.36328125" customWidth="1"/>
    <col min="15" max="15" width="7.6328125" customWidth="1"/>
    <col min="16" max="16" width="9.81640625" customWidth="1"/>
    <col min="17" max="17" width="2.90625" customWidth="1"/>
    <col min="18" max="18" width="4.90625" customWidth="1"/>
    <col min="19" max="19" width="58.6328125" hidden="1" customWidth="1"/>
    <col min="20" max="20" width="58.6328125" customWidth="1"/>
  </cols>
  <sheetData>
    <row r="1" spans="1:20" ht="59" customHeight="1" thickBot="1">
      <c r="A1" s="246"/>
      <c r="B1" s="192" t="s">
        <v>359</v>
      </c>
      <c r="C1" s="17"/>
      <c r="D1" s="69" t="s">
        <v>135</v>
      </c>
      <c r="E1" s="69" t="s">
        <v>96</v>
      </c>
      <c r="F1" s="69" t="s">
        <v>97</v>
      </c>
      <c r="G1" s="70" t="s">
        <v>98</v>
      </c>
      <c r="H1" s="71" t="s">
        <v>123</v>
      </c>
      <c r="I1" s="71" t="s">
        <v>125</v>
      </c>
      <c r="J1" s="72" t="s">
        <v>363</v>
      </c>
      <c r="K1" s="72" t="s">
        <v>96</v>
      </c>
      <c r="L1" s="69" t="s">
        <v>97</v>
      </c>
      <c r="M1" s="72" t="s">
        <v>98</v>
      </c>
      <c r="N1" s="72" t="s">
        <v>121</v>
      </c>
      <c r="O1" s="72" t="s">
        <v>122</v>
      </c>
      <c r="P1" s="72" t="s">
        <v>364</v>
      </c>
      <c r="R1" s="69"/>
      <c r="S1" s="315" t="s">
        <v>240</v>
      </c>
      <c r="T1" s="238" t="s">
        <v>239</v>
      </c>
    </row>
    <row r="2" spans="1:20" ht="16" thickBot="1">
      <c r="A2" s="247"/>
      <c r="B2" s="187" t="s">
        <v>305</v>
      </c>
      <c r="C2" s="20"/>
      <c r="D2" s="196"/>
      <c r="E2" s="196"/>
      <c r="F2" s="196"/>
      <c r="G2" s="197"/>
      <c r="H2" s="198"/>
      <c r="I2" s="198"/>
      <c r="J2" s="199"/>
      <c r="K2" s="218">
        <f>SUM(K3:K23)</f>
        <v>0</v>
      </c>
      <c r="L2" s="208">
        <f>SUM(L3:L23)</f>
        <v>8</v>
      </c>
      <c r="M2" s="217">
        <v>1</v>
      </c>
      <c r="N2" s="229">
        <f t="shared" ref="N2:O2" si="0">SUM(N3:N23)</f>
        <v>0</v>
      </c>
      <c r="O2" s="229">
        <f t="shared" si="0"/>
        <v>0</v>
      </c>
      <c r="P2" s="98" t="str">
        <f>IF(N2&gt;0,SUM(O2/N2),"N/A")</f>
        <v>N/A</v>
      </c>
      <c r="R2" s="191"/>
      <c r="S2" s="187"/>
      <c r="T2" s="187"/>
    </row>
    <row r="3" spans="1:20" ht="15" thickBot="1">
      <c r="A3" s="275" t="s">
        <v>6</v>
      </c>
      <c r="B3" s="195" t="s">
        <v>360</v>
      </c>
      <c r="C3" s="20"/>
      <c r="D3" s="202">
        <f t="shared" ref="D3:I3" si="1">SUM(D4:D4)</f>
        <v>0</v>
      </c>
      <c r="E3" s="202">
        <f t="shared" si="1"/>
        <v>0</v>
      </c>
      <c r="F3" s="202">
        <f t="shared" si="1"/>
        <v>1</v>
      </c>
      <c r="G3" s="203">
        <f t="shared" si="1"/>
        <v>1</v>
      </c>
      <c r="H3" s="204">
        <f t="shared" si="1"/>
        <v>0</v>
      </c>
      <c r="I3" s="204">
        <f t="shared" si="1"/>
        <v>0</v>
      </c>
      <c r="J3" s="226">
        <f>IF(H3&gt;0,SUM(I3/H3),0)</f>
        <v>0</v>
      </c>
      <c r="K3" s="219">
        <f t="shared" ref="K3" si="2">IF(J3=0,0,L3)</f>
        <v>0</v>
      </c>
      <c r="L3" s="209">
        <v>1</v>
      </c>
      <c r="M3" s="210">
        <v>0.1</v>
      </c>
      <c r="N3" s="230">
        <f t="shared" ref="N3" si="3">K3*M3</f>
        <v>0</v>
      </c>
      <c r="O3" s="230">
        <f>J3*N3</f>
        <v>0</v>
      </c>
      <c r="R3" s="194" t="str">
        <f>A3</f>
        <v>1.3</v>
      </c>
      <c r="S3" s="195" t="s">
        <v>360</v>
      </c>
      <c r="T3" s="195" t="s">
        <v>360</v>
      </c>
    </row>
    <row r="4" spans="1:20" ht="26.5" thickBot="1">
      <c r="A4" s="241" t="str">
        <f>'Intermediate Results'!A11</f>
        <v>1.3.1</v>
      </c>
      <c r="B4" s="78" t="str">
        <f>'Intermediate Results'!B11</f>
        <v>A Code of Ethics and a Code of Conduct for staff equal to or consistent with those of Caritas Internationalis exist and are applied</v>
      </c>
      <c r="C4" s="20"/>
      <c r="D4" s="200">
        <f>'Intermediate Results'!D11</f>
        <v>0</v>
      </c>
      <c r="E4" s="26">
        <f t="shared" ref="E4:E15" si="4">IF(D4&gt;0,1,0)</f>
        <v>0</v>
      </c>
      <c r="F4" s="26">
        <v>1</v>
      </c>
      <c r="G4" s="44">
        <v>1</v>
      </c>
      <c r="H4" s="201">
        <f t="shared" ref="H4:H15" si="5">E4*G4</f>
        <v>0</v>
      </c>
      <c r="I4" s="201">
        <f t="shared" ref="I4:I15" si="6">D4*H4</f>
        <v>0</v>
      </c>
      <c r="J4" s="227"/>
      <c r="K4" s="220"/>
      <c r="L4" s="213"/>
      <c r="N4" s="231"/>
      <c r="O4" s="231"/>
      <c r="R4" s="1" t="str">
        <f t="shared" ref="R4:R24" si="7">A4</f>
        <v>1.3.1</v>
      </c>
      <c r="S4" s="137"/>
      <c r="T4" s="137"/>
    </row>
    <row r="5" spans="1:20" ht="15" thickBot="1">
      <c r="A5" s="275" t="s">
        <v>16</v>
      </c>
      <c r="B5" s="195" t="s">
        <v>361</v>
      </c>
      <c r="C5" s="20"/>
      <c r="D5" s="205">
        <f t="shared" ref="D5:I5" si="8">SUM(D6:D7)</f>
        <v>0</v>
      </c>
      <c r="E5" s="205">
        <f t="shared" si="8"/>
        <v>0</v>
      </c>
      <c r="F5" s="205">
        <f t="shared" si="8"/>
        <v>2</v>
      </c>
      <c r="G5" s="206">
        <f t="shared" si="8"/>
        <v>1</v>
      </c>
      <c r="H5" s="207">
        <f t="shared" si="8"/>
        <v>0</v>
      </c>
      <c r="I5" s="207">
        <f t="shared" si="8"/>
        <v>0</v>
      </c>
      <c r="J5" s="228">
        <f>IF(H5&gt;0,SUM(I5/H5),0)</f>
        <v>0</v>
      </c>
      <c r="K5" s="221">
        <f t="shared" ref="K5" si="9">IF(J5=0,0,L5)</f>
        <v>0</v>
      </c>
      <c r="L5" s="211">
        <v>1</v>
      </c>
      <c r="M5" s="212">
        <v>0.15</v>
      </c>
      <c r="N5" s="232">
        <f t="shared" ref="N5" si="10">K5*M5</f>
        <v>0</v>
      </c>
      <c r="O5" s="232">
        <f>J5*N5</f>
        <v>0</v>
      </c>
      <c r="R5" s="194" t="str">
        <f t="shared" si="7"/>
        <v>1.7</v>
      </c>
      <c r="S5" s="195" t="s">
        <v>361</v>
      </c>
      <c r="T5" s="195" t="s">
        <v>361</v>
      </c>
    </row>
    <row r="6" spans="1:20" ht="26.5" thickBot="1">
      <c r="A6" s="241" t="str">
        <f>'Intermediate Results'!A22</f>
        <v>1.7.1</v>
      </c>
      <c r="B6" s="78" t="str">
        <f>'Intermediate Results'!B22</f>
        <v>Formal and appropriate complaints handling procedures for staff, participants and other stakeholders are in place and applied</v>
      </c>
      <c r="C6" s="20"/>
      <c r="D6" s="200">
        <f>'Intermediate Results'!D22</f>
        <v>0</v>
      </c>
      <c r="E6" s="26">
        <f t="shared" si="4"/>
        <v>0</v>
      </c>
      <c r="F6" s="26">
        <v>1</v>
      </c>
      <c r="G6" s="44">
        <v>0.6</v>
      </c>
      <c r="H6" s="201">
        <f t="shared" si="5"/>
        <v>0</v>
      </c>
      <c r="I6" s="201">
        <f t="shared" si="6"/>
        <v>0</v>
      </c>
      <c r="J6" s="227"/>
      <c r="K6" s="222"/>
      <c r="L6" s="214"/>
      <c r="N6" s="231"/>
      <c r="O6" s="231"/>
      <c r="R6" s="1" t="str">
        <f t="shared" si="7"/>
        <v>1.7.1</v>
      </c>
      <c r="S6" s="137"/>
      <c r="T6" s="137"/>
    </row>
    <row r="7" spans="1:20" ht="28" customHeight="1" thickBot="1">
      <c r="A7" s="241" t="str">
        <f>'Intermediate Results'!A23</f>
        <v>1.7.2</v>
      </c>
      <c r="B7" s="78" t="str">
        <f>'Intermediate Results'!B23</f>
        <v xml:space="preserve">The Organisation has a documented and (where there have been cases) enforced whistle-blower policy that establishes a commitment to protecting whistle-blowers from retaliation
</v>
      </c>
      <c r="C7" s="20"/>
      <c r="D7" s="200">
        <f>'Intermediate Results'!D23</f>
        <v>0</v>
      </c>
      <c r="E7" s="24">
        <f t="shared" si="4"/>
        <v>0</v>
      </c>
      <c r="F7" s="26">
        <v>1</v>
      </c>
      <c r="G7" s="44">
        <v>0.4</v>
      </c>
      <c r="H7" s="33">
        <f t="shared" si="5"/>
        <v>0</v>
      </c>
      <c r="I7" s="33">
        <f t="shared" si="6"/>
        <v>0</v>
      </c>
      <c r="J7" s="227"/>
      <c r="K7" s="223"/>
      <c r="L7" s="215"/>
      <c r="N7" s="231"/>
      <c r="O7" s="231"/>
      <c r="R7" s="1" t="str">
        <f t="shared" si="7"/>
        <v>1.7.2</v>
      </c>
      <c r="S7" s="137"/>
      <c r="T7" s="137"/>
    </row>
    <row r="8" spans="1:20" ht="15" thickBot="1">
      <c r="A8" s="275" t="s">
        <v>31</v>
      </c>
      <c r="B8" s="195" t="s">
        <v>113</v>
      </c>
      <c r="C8" s="20"/>
      <c r="D8" s="205">
        <f t="shared" ref="D8:I8" si="11">SUM(D9:D11)</f>
        <v>0</v>
      </c>
      <c r="E8" s="205">
        <f t="shared" si="11"/>
        <v>0</v>
      </c>
      <c r="F8" s="205">
        <f t="shared" si="11"/>
        <v>3</v>
      </c>
      <c r="G8" s="206">
        <f t="shared" si="11"/>
        <v>1</v>
      </c>
      <c r="H8" s="207">
        <f t="shared" si="11"/>
        <v>0</v>
      </c>
      <c r="I8" s="207">
        <f t="shared" si="11"/>
        <v>0</v>
      </c>
      <c r="J8" s="228">
        <f>IF(H8&gt;0,SUM(I8/H8),0)</f>
        <v>0</v>
      </c>
      <c r="K8" s="221">
        <f t="shared" ref="K8" si="12">IF(J8=0,0,L8)</f>
        <v>0</v>
      </c>
      <c r="L8" s="211">
        <v>1</v>
      </c>
      <c r="M8" s="212">
        <v>0.15</v>
      </c>
      <c r="N8" s="232">
        <f t="shared" ref="N8" si="13">K8*M8</f>
        <v>0</v>
      </c>
      <c r="O8" s="232">
        <f>J8*N8</f>
        <v>0</v>
      </c>
      <c r="R8" s="194" t="str">
        <f t="shared" si="7"/>
        <v>2.4</v>
      </c>
      <c r="S8" s="195" t="s">
        <v>113</v>
      </c>
      <c r="T8" s="195" t="s">
        <v>113</v>
      </c>
    </row>
    <row r="9" spans="1:20" ht="26.5" thickBot="1">
      <c r="A9" s="241" t="str">
        <f>'Intermediate Results'!A39</f>
        <v>2.4.3</v>
      </c>
      <c r="B9" s="78" t="str">
        <f>'Intermediate Results'!B39</f>
        <v>The Organisation’s recruitment and Human Resource systems are inclusive, fair, consistent, transparent, and in line with safeguarding global minimum standards</v>
      </c>
      <c r="C9" s="20"/>
      <c r="D9" s="193">
        <f>'Intermediate Results'!D39</f>
        <v>0</v>
      </c>
      <c r="E9" s="24">
        <f t="shared" si="4"/>
        <v>0</v>
      </c>
      <c r="F9" s="26">
        <v>1</v>
      </c>
      <c r="G9" s="44">
        <v>0.5</v>
      </c>
      <c r="H9" s="33">
        <f t="shared" si="5"/>
        <v>0</v>
      </c>
      <c r="I9" s="33">
        <f t="shared" si="6"/>
        <v>0</v>
      </c>
      <c r="J9" s="227"/>
      <c r="K9" s="222"/>
      <c r="L9" s="214"/>
      <c r="N9" s="231"/>
      <c r="O9" s="231"/>
      <c r="R9" s="1" t="str">
        <f t="shared" si="7"/>
        <v>2.4.3</v>
      </c>
      <c r="S9" s="137"/>
      <c r="T9" s="137"/>
    </row>
    <row r="10" spans="1:20" ht="26.5" thickBot="1">
      <c r="A10" s="241" t="str">
        <f>'Intermediate Results'!A40</f>
        <v>2.4.4</v>
      </c>
      <c r="B10" s="78" t="str">
        <f>'Intermediate Results'!B40</f>
        <v>Staff policies and procedures respect the dignity of staff, promote equity, staff retention and are fair, transparent, non-discriminatory and compliant with the local labour law</v>
      </c>
      <c r="C10" s="20"/>
      <c r="D10" s="193">
        <f>'Intermediate Results'!D40</f>
        <v>0</v>
      </c>
      <c r="E10" s="24">
        <f t="shared" si="4"/>
        <v>0</v>
      </c>
      <c r="F10" s="26">
        <v>1</v>
      </c>
      <c r="G10" s="44">
        <v>0.3</v>
      </c>
      <c r="H10" s="33">
        <f t="shared" si="5"/>
        <v>0</v>
      </c>
      <c r="I10" s="33">
        <f t="shared" si="6"/>
        <v>0</v>
      </c>
      <c r="J10" s="227"/>
      <c r="K10" s="224"/>
      <c r="L10" s="48"/>
      <c r="N10" s="231"/>
      <c r="O10" s="231"/>
      <c r="R10" s="1" t="str">
        <f t="shared" si="7"/>
        <v>2.4.4</v>
      </c>
      <c r="S10" s="137"/>
      <c r="T10" s="137"/>
    </row>
    <row r="11" spans="1:20" ht="26.5" thickBot="1">
      <c r="A11" s="241" t="str">
        <f>'Intermediate Results'!A41</f>
        <v>2.4.5</v>
      </c>
      <c r="B11" s="78" t="str">
        <f>'Intermediate Results'!B41</f>
        <v>Staff know the vision, mandate, policies and procedures of the Organisation and adhere to them</v>
      </c>
      <c r="C11" s="20"/>
      <c r="D11" s="193">
        <f>'Intermediate Results'!D41</f>
        <v>0</v>
      </c>
      <c r="E11" s="24">
        <f t="shared" si="4"/>
        <v>0</v>
      </c>
      <c r="F11" s="26">
        <v>1</v>
      </c>
      <c r="G11" s="44">
        <v>0.2</v>
      </c>
      <c r="H11" s="33">
        <f t="shared" si="5"/>
        <v>0</v>
      </c>
      <c r="I11" s="33">
        <f t="shared" si="6"/>
        <v>0</v>
      </c>
      <c r="J11" s="227"/>
      <c r="K11" s="223"/>
      <c r="L11" s="215"/>
      <c r="N11" s="231"/>
      <c r="O11" s="231"/>
      <c r="R11" s="1" t="str">
        <f t="shared" si="7"/>
        <v>2.4.5</v>
      </c>
      <c r="S11" s="137"/>
      <c r="T11" s="137"/>
    </row>
    <row r="12" spans="1:20" ht="15" thickBot="1">
      <c r="A12" s="275" t="s">
        <v>44</v>
      </c>
      <c r="B12" s="195" t="s">
        <v>172</v>
      </c>
      <c r="C12" s="20"/>
      <c r="D12" s="205">
        <f t="shared" ref="D12:I12" si="14">SUM(D13:D13)</f>
        <v>0</v>
      </c>
      <c r="E12" s="205">
        <f t="shared" si="14"/>
        <v>0</v>
      </c>
      <c r="F12" s="205">
        <f t="shared" si="14"/>
        <v>1</v>
      </c>
      <c r="G12" s="206">
        <f t="shared" si="14"/>
        <v>1</v>
      </c>
      <c r="H12" s="207">
        <f t="shared" si="14"/>
        <v>0</v>
      </c>
      <c r="I12" s="207">
        <f t="shared" si="14"/>
        <v>0</v>
      </c>
      <c r="J12" s="228">
        <f>IF(H12&gt;0,SUM(I12/H12),0)</f>
        <v>0</v>
      </c>
      <c r="K12" s="221">
        <f t="shared" ref="K12" si="15">IF(J12=0,0,L12)</f>
        <v>0</v>
      </c>
      <c r="L12" s="211">
        <v>1</v>
      </c>
      <c r="M12" s="212">
        <v>0.15</v>
      </c>
      <c r="N12" s="232">
        <f t="shared" ref="N12" si="16">K12*M12</f>
        <v>0</v>
      </c>
      <c r="O12" s="232">
        <f>J12*N12</f>
        <v>0</v>
      </c>
      <c r="R12" s="194" t="str">
        <f t="shared" si="7"/>
        <v>2.7</v>
      </c>
      <c r="S12" s="195" t="s">
        <v>172</v>
      </c>
      <c r="T12" s="195" t="s">
        <v>172</v>
      </c>
    </row>
    <row r="13" spans="1:20" ht="39.5" thickBot="1">
      <c r="A13" s="241" t="str">
        <f>'Intermediate Results'!A52</f>
        <v>2.7.1</v>
      </c>
      <c r="B13" s="1" t="str">
        <f>'Intermediate Results'!B52</f>
        <v>Risk management mechanisms are in place to identify, assess, prioritize and mitigate internal and external risks (including natural and man-made disasters, safeguarding) and other emerging issues</v>
      </c>
      <c r="C13" s="20"/>
      <c r="D13" s="193">
        <f>'Intermediate Results'!D52</f>
        <v>0</v>
      </c>
      <c r="E13" s="24">
        <f t="shared" si="4"/>
        <v>0</v>
      </c>
      <c r="F13" s="26">
        <v>1</v>
      </c>
      <c r="G13" s="44">
        <v>1</v>
      </c>
      <c r="H13" s="33">
        <f t="shared" si="5"/>
        <v>0</v>
      </c>
      <c r="I13" s="33">
        <f t="shared" si="6"/>
        <v>0</v>
      </c>
      <c r="J13" s="227"/>
      <c r="K13" s="220"/>
      <c r="L13" s="213"/>
      <c r="N13" s="231"/>
      <c r="O13" s="231"/>
      <c r="R13" s="1" t="str">
        <f t="shared" si="7"/>
        <v>2.7.1</v>
      </c>
      <c r="S13" s="239">
        <v>0</v>
      </c>
      <c r="T13" s="239">
        <f>'Intermediate Results'!S52</f>
        <v>0</v>
      </c>
    </row>
    <row r="14" spans="1:20" ht="15" thickBot="1">
      <c r="A14" s="275" t="s">
        <v>51</v>
      </c>
      <c r="B14" s="195" t="s">
        <v>367</v>
      </c>
      <c r="C14" s="20"/>
      <c r="D14" s="205">
        <f t="shared" ref="D14:I14" si="17">SUM(D15:D15)</f>
        <v>0</v>
      </c>
      <c r="E14" s="205">
        <f t="shared" si="17"/>
        <v>0</v>
      </c>
      <c r="F14" s="205">
        <f t="shared" si="17"/>
        <v>1</v>
      </c>
      <c r="G14" s="206">
        <f t="shared" si="17"/>
        <v>1</v>
      </c>
      <c r="H14" s="207">
        <f t="shared" si="17"/>
        <v>0</v>
      </c>
      <c r="I14" s="207">
        <f t="shared" si="17"/>
        <v>0</v>
      </c>
      <c r="J14" s="228">
        <f>IF(H14&gt;0,SUM(I14/H14),0)</f>
        <v>0</v>
      </c>
      <c r="K14" s="221">
        <f t="shared" ref="K14" si="18">IF(J14=0,0,L14)</f>
        <v>0</v>
      </c>
      <c r="L14" s="211">
        <v>1</v>
      </c>
      <c r="M14" s="212">
        <v>0.1</v>
      </c>
      <c r="N14" s="232">
        <f t="shared" ref="N14" si="19">K14*M14</f>
        <v>0</v>
      </c>
      <c r="O14" s="232">
        <f>J14*N14</f>
        <v>0</v>
      </c>
      <c r="R14" s="194" t="str">
        <f t="shared" si="7"/>
        <v>3.1</v>
      </c>
      <c r="S14" s="195" t="s">
        <v>367</v>
      </c>
      <c r="T14" s="195" t="s">
        <v>367</v>
      </c>
    </row>
    <row r="15" spans="1:20" ht="26.5" thickBot="1">
      <c r="A15" s="241" t="str">
        <f>'Intermediate Results'!A64</f>
        <v>3.1.6</v>
      </c>
      <c r="B15" s="78" t="str">
        <f>'Intermediate Results'!B64</f>
        <v>There is active and inclusive community engagement in all stages of the programme cycle that builds on and strengthens existing community structures, resources and capacities</v>
      </c>
      <c r="C15" s="20"/>
      <c r="D15" s="193">
        <f>'Intermediate Results'!D64</f>
        <v>0</v>
      </c>
      <c r="E15" s="24">
        <f t="shared" si="4"/>
        <v>0</v>
      </c>
      <c r="F15" s="26">
        <v>1</v>
      </c>
      <c r="G15" s="44">
        <v>1</v>
      </c>
      <c r="H15" s="33">
        <f t="shared" si="5"/>
        <v>0</v>
      </c>
      <c r="I15" s="33">
        <f t="shared" si="6"/>
        <v>0</v>
      </c>
      <c r="J15" s="227"/>
      <c r="K15" s="220"/>
      <c r="L15" s="213"/>
      <c r="N15" s="231"/>
      <c r="O15" s="231"/>
      <c r="R15" s="1" t="str">
        <f t="shared" si="7"/>
        <v>3.1.6</v>
      </c>
      <c r="S15" s="137"/>
      <c r="T15" s="137"/>
    </row>
    <row r="16" spans="1:20" ht="15" thickBot="1">
      <c r="A16" s="275" t="s">
        <v>81</v>
      </c>
      <c r="B16" s="195" t="s">
        <v>383</v>
      </c>
      <c r="C16" s="20"/>
      <c r="D16" s="205">
        <f t="shared" ref="D16:I16" si="20">SUM(D17:D20)</f>
        <v>0</v>
      </c>
      <c r="E16" s="205">
        <f t="shared" si="20"/>
        <v>0</v>
      </c>
      <c r="F16" s="205">
        <f t="shared" si="20"/>
        <v>4</v>
      </c>
      <c r="G16" s="206">
        <f t="shared" si="20"/>
        <v>1</v>
      </c>
      <c r="H16" s="207">
        <f t="shared" si="20"/>
        <v>0</v>
      </c>
      <c r="I16" s="207">
        <f t="shared" si="20"/>
        <v>0</v>
      </c>
      <c r="J16" s="228">
        <f>IF(H16&gt;0,SUM(I16/H16),0)</f>
        <v>0</v>
      </c>
      <c r="K16" s="221">
        <f t="shared" ref="K16" si="21">IF(J16=0,0,L16)</f>
        <v>0</v>
      </c>
      <c r="L16" s="211">
        <v>1</v>
      </c>
      <c r="M16" s="212">
        <v>0.2</v>
      </c>
      <c r="N16" s="232">
        <f t="shared" ref="N16" si="22">K16*M16</f>
        <v>0</v>
      </c>
      <c r="O16" s="232">
        <f>J16*N16</f>
        <v>0</v>
      </c>
      <c r="R16" s="194" t="str">
        <f t="shared" si="7"/>
        <v>4.1</v>
      </c>
      <c r="S16" s="195" t="s">
        <v>383</v>
      </c>
      <c r="T16" s="195" t="s">
        <v>383</v>
      </c>
    </row>
    <row r="17" spans="1:20" ht="26.5" thickBot="1">
      <c r="A17" s="285" t="str">
        <f>'Intermediate Results'!A95</f>
        <v>4.1.1</v>
      </c>
      <c r="B17" s="286" t="str">
        <f>'Intermediate Results'!B95</f>
        <v>The organisation has a safeguarding policy equal to or consistent with CI’s Children and Vulnerable Adults Safeguarding Policy and Anti-harassment policy</v>
      </c>
      <c r="C17" s="20"/>
      <c r="D17" s="193">
        <f>'Intermediate Results'!D95</f>
        <v>0</v>
      </c>
      <c r="E17" s="24">
        <f>IF(D17&gt;0,1,0)</f>
        <v>0</v>
      </c>
      <c r="F17" s="26">
        <v>1</v>
      </c>
      <c r="G17" s="44">
        <v>0.3</v>
      </c>
      <c r="H17" s="33">
        <f>E17*G17</f>
        <v>0</v>
      </c>
      <c r="I17" s="33">
        <f>D17*H17</f>
        <v>0</v>
      </c>
      <c r="J17" s="227"/>
      <c r="K17" s="222"/>
      <c r="L17" s="214"/>
      <c r="N17" s="231"/>
      <c r="O17" s="231"/>
      <c r="R17" s="287" t="str">
        <f t="shared" si="7"/>
        <v>4.1.1</v>
      </c>
      <c r="S17" s="288"/>
      <c r="T17" s="288"/>
    </row>
    <row r="18" spans="1:20" ht="43" customHeight="1" thickBot="1">
      <c r="A18" s="285" t="str">
        <f>'Intermediate Results'!A96</f>
        <v>4.1.2</v>
      </c>
      <c r="B18" s="286" t="str">
        <f>'Intermediate Results'!B96</f>
        <v>The Organisation has a process for investigating safeguarding allegations and can provide evidence that it has appropriately dealt with past safeguarding allegations, if any, through investigation and corrective action</v>
      </c>
      <c r="C18" s="20"/>
      <c r="D18" s="193">
        <f>'Intermediate Results'!D96</f>
        <v>0</v>
      </c>
      <c r="E18" s="24">
        <f>IF(D18&gt;0,1,0)</f>
        <v>0</v>
      </c>
      <c r="F18" s="26">
        <v>1</v>
      </c>
      <c r="G18" s="44">
        <v>0.3</v>
      </c>
      <c r="H18" s="33">
        <f>E18*G18</f>
        <v>0</v>
      </c>
      <c r="I18" s="33">
        <f>D18*H18</f>
        <v>0</v>
      </c>
      <c r="J18" s="227"/>
      <c r="K18" s="224"/>
      <c r="L18" s="48"/>
      <c r="N18" s="231"/>
      <c r="O18" s="231"/>
      <c r="R18" s="287" t="str">
        <f t="shared" si="7"/>
        <v>4.1.2</v>
      </c>
      <c r="S18" s="288"/>
      <c r="T18" s="288"/>
    </row>
    <row r="19" spans="1:20" ht="26.5" thickBot="1">
      <c r="A19" s="285" t="str">
        <f>'Intermediate Results'!A97</f>
        <v>4.1.3</v>
      </c>
      <c r="B19" s="286" t="str">
        <f>'Intermediate Results'!B97</f>
        <v>The Organisation has a system to refer survivors of safeguarding violations to available services, based on their needs and consent</v>
      </c>
      <c r="C19" s="20"/>
      <c r="D19" s="193">
        <f>'Intermediate Results'!D97</f>
        <v>0</v>
      </c>
      <c r="E19" s="24">
        <f t="shared" ref="E19:E20" si="23">IF(D19&gt;0,1,0)</f>
        <v>0</v>
      </c>
      <c r="F19" s="26">
        <v>1</v>
      </c>
      <c r="G19" s="44">
        <v>0.15</v>
      </c>
      <c r="H19" s="33">
        <f t="shared" ref="H19:H20" si="24">E19*G19</f>
        <v>0</v>
      </c>
      <c r="I19" s="33">
        <f t="shared" ref="I19:I20" si="25">D19*H19</f>
        <v>0</v>
      </c>
      <c r="J19" s="227"/>
      <c r="K19" s="224"/>
      <c r="L19" s="48"/>
      <c r="N19" s="231"/>
      <c r="O19" s="231"/>
      <c r="R19" s="287" t="str">
        <f t="shared" si="7"/>
        <v>4.1.3</v>
      </c>
      <c r="S19" s="288"/>
      <c r="T19" s="288"/>
    </row>
    <row r="20" spans="1:20" ht="39.5" thickBot="1">
      <c r="A20" s="285" t="str">
        <f>'Intermediate Results'!A98</f>
        <v>4.1.4</v>
      </c>
      <c r="B20" s="286" t="str">
        <f>'Intermediate Results'!B98</f>
        <v>The Organisation has mechanisms in place to prompt partners and service providers contracted by the Organisation to prohibit trafficking, sexual exploitation and abuse, including child abuse, and to take measures to prevent and respond to such matters</v>
      </c>
      <c r="C20" s="20"/>
      <c r="D20" s="193">
        <f>'Intermediate Results'!D98</f>
        <v>0</v>
      </c>
      <c r="E20" s="24">
        <f t="shared" si="23"/>
        <v>0</v>
      </c>
      <c r="F20" s="26">
        <v>1</v>
      </c>
      <c r="G20" s="44">
        <v>0.25</v>
      </c>
      <c r="H20" s="33">
        <f t="shared" si="24"/>
        <v>0</v>
      </c>
      <c r="I20" s="33">
        <f t="shared" si="25"/>
        <v>0</v>
      </c>
      <c r="J20" s="227"/>
      <c r="K20" s="223"/>
      <c r="L20" s="215"/>
      <c r="N20" s="231"/>
      <c r="O20" s="231"/>
      <c r="R20" s="287" t="str">
        <f t="shared" si="7"/>
        <v>4.1.4</v>
      </c>
      <c r="S20" s="288"/>
      <c r="T20" s="288"/>
    </row>
    <row r="21" spans="1:20" ht="15" thickBot="1">
      <c r="A21" s="275" t="s">
        <v>83</v>
      </c>
      <c r="B21" s="195" t="s">
        <v>366</v>
      </c>
      <c r="C21" s="20"/>
      <c r="D21" s="205">
        <f t="shared" ref="D21:I21" si="26">SUM(D22:D22)</f>
        <v>0</v>
      </c>
      <c r="E21" s="205">
        <f t="shared" si="26"/>
        <v>0</v>
      </c>
      <c r="F21" s="205">
        <f t="shared" si="26"/>
        <v>1</v>
      </c>
      <c r="G21" s="206">
        <f t="shared" si="26"/>
        <v>1</v>
      </c>
      <c r="H21" s="207">
        <f t="shared" si="26"/>
        <v>0</v>
      </c>
      <c r="I21" s="207">
        <f t="shared" si="26"/>
        <v>0</v>
      </c>
      <c r="J21" s="228">
        <f>IF(H21&gt;0,SUM(I21/H21),0)</f>
        <v>0</v>
      </c>
      <c r="K21" s="221">
        <f t="shared" ref="K21" si="27">IF(J21=0,0,L21)</f>
        <v>0</v>
      </c>
      <c r="L21" s="211">
        <v>1</v>
      </c>
      <c r="M21" s="216">
        <v>7.4999999999999997E-2</v>
      </c>
      <c r="N21" s="232">
        <f t="shared" ref="N21" si="28">K21*M21</f>
        <v>0</v>
      </c>
      <c r="O21" s="232">
        <f>J21*N21</f>
        <v>0</v>
      </c>
      <c r="R21" s="194" t="str">
        <f t="shared" si="7"/>
        <v>4.2</v>
      </c>
      <c r="S21" s="195" t="s">
        <v>366</v>
      </c>
      <c r="T21" s="195" t="s">
        <v>366</v>
      </c>
    </row>
    <row r="22" spans="1:20" ht="39.5" thickBot="1">
      <c r="A22" s="241" t="str">
        <f>'Intermediate Results'!A101</f>
        <v>4.2.2</v>
      </c>
      <c r="B22" s="78" t="str">
        <f>'Intermediate Results'!B101</f>
        <v>The Organisation’s programmes seek to prioritise the needs of the most vulnerable community members and to address any barriers they may face that hinder their participation</v>
      </c>
      <c r="C22" s="20"/>
      <c r="D22" s="193">
        <f>'Intermediate Results'!D101</f>
        <v>0</v>
      </c>
      <c r="E22" s="24">
        <f>IF(D22&gt;0,1,0)</f>
        <v>0</v>
      </c>
      <c r="F22" s="26">
        <v>1</v>
      </c>
      <c r="G22" s="44">
        <v>1</v>
      </c>
      <c r="H22" s="33">
        <f>E22*G22</f>
        <v>0</v>
      </c>
      <c r="I22" s="33">
        <f>D22*H22</f>
        <v>0</v>
      </c>
      <c r="J22" s="227"/>
      <c r="K22" s="220"/>
      <c r="L22" s="213"/>
      <c r="N22" s="231"/>
      <c r="O22" s="231"/>
      <c r="R22" s="1" t="str">
        <f t="shared" si="7"/>
        <v>4.2.2</v>
      </c>
      <c r="S22" s="137"/>
      <c r="T22" s="137"/>
    </row>
    <row r="23" spans="1:20" ht="15" thickBot="1">
      <c r="A23" s="275" t="s">
        <v>100</v>
      </c>
      <c r="B23" s="195" t="s">
        <v>362</v>
      </c>
      <c r="C23" s="20"/>
      <c r="D23" s="205">
        <f t="shared" ref="D23:I23" si="29">SUM(D24:D24)</f>
        <v>0</v>
      </c>
      <c r="E23" s="205">
        <f t="shared" si="29"/>
        <v>0</v>
      </c>
      <c r="F23" s="205">
        <f t="shared" si="29"/>
        <v>1</v>
      </c>
      <c r="G23" s="206">
        <f t="shared" si="29"/>
        <v>1</v>
      </c>
      <c r="H23" s="207">
        <f t="shared" si="29"/>
        <v>0</v>
      </c>
      <c r="I23" s="207">
        <f t="shared" si="29"/>
        <v>0</v>
      </c>
      <c r="J23" s="228">
        <f>IF(H23&gt;0,SUM(I23/H23),0)</f>
        <v>0</v>
      </c>
      <c r="K23" s="221">
        <f t="shared" ref="K23" si="30">IF(J23=0,0,L23)</f>
        <v>0</v>
      </c>
      <c r="L23" s="211">
        <v>1</v>
      </c>
      <c r="M23" s="216">
        <v>7.4999999999999997E-2</v>
      </c>
      <c r="N23" s="232">
        <f t="shared" ref="N23" si="31">K23*M23</f>
        <v>0</v>
      </c>
      <c r="O23" s="232">
        <f>J23*N23</f>
        <v>0</v>
      </c>
      <c r="R23" s="194" t="str">
        <f t="shared" si="7"/>
        <v>4.7</v>
      </c>
      <c r="S23" s="195" t="s">
        <v>362</v>
      </c>
      <c r="T23" s="195" t="s">
        <v>362</v>
      </c>
    </row>
    <row r="24" spans="1:20" ht="39.5" thickBot="1">
      <c r="A24" s="241" t="str">
        <f>'Intermediate Results'!A113</f>
        <v>4.7.1</v>
      </c>
      <c r="B24" s="1" t="str">
        <f>'Intermediate Results'!B113</f>
        <v>The Organisation implements a data protection policy which safeguards the integrity of its stored information, and which protects the personal data of stakeholders including staff, donors and participants</v>
      </c>
      <c r="C24" s="20"/>
      <c r="D24" s="193">
        <f>'Intermediate Results'!D113</f>
        <v>0</v>
      </c>
      <c r="E24" s="24">
        <f t="shared" ref="E24" si="32">IF(D24&gt;0,1,0)</f>
        <v>0</v>
      </c>
      <c r="F24" s="26">
        <v>1</v>
      </c>
      <c r="G24" s="44">
        <v>1</v>
      </c>
      <c r="H24" s="33">
        <f t="shared" ref="H24" si="33">E24*G24</f>
        <v>0</v>
      </c>
      <c r="I24" s="33">
        <f t="shared" ref="I24" si="34">D24*H24</f>
        <v>0</v>
      </c>
      <c r="J24" s="227"/>
      <c r="K24" s="222"/>
      <c r="L24" s="214"/>
      <c r="N24" s="231"/>
      <c r="O24" s="231"/>
      <c r="R24" s="1" t="str">
        <f t="shared" si="7"/>
        <v>4.7.1</v>
      </c>
      <c r="S24" s="239"/>
      <c r="T24" s="239"/>
    </row>
    <row r="26" spans="1:20" ht="15" thickBot="1"/>
    <row r="27" spans="1:20" ht="26.5" thickBot="1">
      <c r="A27" s="249"/>
      <c r="B27" s="52" t="s">
        <v>371</v>
      </c>
      <c r="C27" s="52"/>
      <c r="D27" s="51"/>
    </row>
    <row r="28" spans="1:20" ht="15" thickBot="1">
      <c r="D28" s="233">
        <f>SUM(D4,D6:D7,D9:D11,D13,D15,D17:D20,D22,D24)</f>
        <v>0</v>
      </c>
    </row>
    <row r="29" spans="1:20" ht="29.5" thickBot="1">
      <c r="A29" s="250"/>
      <c r="B29" s="188" t="s">
        <v>365</v>
      </c>
      <c r="C29" s="38"/>
      <c r="D29" s="189" t="s">
        <v>370</v>
      </c>
    </row>
    <row r="30" spans="1:20" ht="16" thickBot="1">
      <c r="A30" s="251"/>
      <c r="B30" s="190" t="s">
        <v>359</v>
      </c>
      <c r="C30" s="38"/>
      <c r="D30" s="98" t="str">
        <f>P2</f>
        <v>N/A</v>
      </c>
    </row>
    <row r="31" spans="1:20" ht="15" thickBot="1">
      <c r="A31" s="244"/>
      <c r="C31" s="38"/>
      <c r="D31" s="30"/>
    </row>
    <row r="32" spans="1:20" ht="44" thickBot="1">
      <c r="A32" s="250"/>
      <c r="B32" s="235" t="s">
        <v>368</v>
      </c>
      <c r="C32" s="38"/>
      <c r="D32" s="237" t="s">
        <v>369</v>
      </c>
    </row>
    <row r="33" spans="1:4" ht="16" thickBot="1">
      <c r="A33" s="276" t="s">
        <v>6</v>
      </c>
      <c r="B33" s="236" t="s">
        <v>360</v>
      </c>
      <c r="C33" s="38"/>
      <c r="D33" s="98" t="str">
        <f>IF(J3&gt;0,J3,"N/A")</f>
        <v>N/A</v>
      </c>
    </row>
    <row r="34" spans="1:4" ht="16" thickBot="1">
      <c r="A34" s="276" t="s">
        <v>16</v>
      </c>
      <c r="B34" s="236" t="s">
        <v>361</v>
      </c>
      <c r="C34" s="38"/>
      <c r="D34" s="98" t="str">
        <f>IF(J5&gt;0,J5,"N/A")</f>
        <v>N/A</v>
      </c>
    </row>
    <row r="35" spans="1:4" ht="16" thickBot="1">
      <c r="A35" s="276" t="s">
        <v>31</v>
      </c>
      <c r="B35" s="236" t="s">
        <v>113</v>
      </c>
      <c r="C35" s="38"/>
      <c r="D35" s="98" t="str">
        <f>IF(J8&gt;0,J8,"N/A")</f>
        <v>N/A</v>
      </c>
    </row>
    <row r="36" spans="1:4" ht="16" thickBot="1">
      <c r="A36" s="276" t="s">
        <v>81</v>
      </c>
      <c r="B36" s="236" t="s">
        <v>384</v>
      </c>
      <c r="C36" s="38"/>
      <c r="D36" s="98" t="str">
        <f>IF(J16&gt;0,J16,"N/A")</f>
        <v>N/A</v>
      </c>
    </row>
  </sheetData>
  <sheetProtection algorithmName="SHA-512" hashValue="2zcNBnrEUT4n7ByBvpuWN8Anzl1QavapJKSUXXysrTXHzZawzKbDziebBz75PvictvqGaTPYX6wDF6NbWZ7www==" saltValue="+KWcwjXqlq8L17TKD1VgFw==" spinCount="100000" sheet="1" objects="1" scenarios="1"/>
  <conditionalFormatting sqref="E4 E7 E9:E11 E13 E15 E17:E20 E22">
    <cfRule type="cellIs" dxfId="287" priority="109" operator="equal">
      <formula>0</formula>
    </cfRule>
  </conditionalFormatting>
  <conditionalFormatting sqref="D4 D9:D11 D13 D15 D17:D20 D22 D24">
    <cfRule type="cellIs" dxfId="286" priority="108" operator="lessThan">
      <formula>1</formula>
    </cfRule>
  </conditionalFormatting>
  <conditionalFormatting sqref="E18:E20 E22">
    <cfRule type="cellIs" dxfId="285" priority="105" operator="equal">
      <formula>0</formula>
    </cfRule>
  </conditionalFormatting>
  <conditionalFormatting sqref="D18:D20 D22 D24">
    <cfRule type="cellIs" dxfId="284" priority="104" operator="lessThan">
      <formula>1</formula>
    </cfRule>
  </conditionalFormatting>
  <conditionalFormatting sqref="D1">
    <cfRule type="cellIs" dxfId="283" priority="102" operator="lessThan">
      <formula>1</formula>
    </cfRule>
  </conditionalFormatting>
  <conditionalFormatting sqref="E24">
    <cfRule type="cellIs" dxfId="282" priority="101" operator="equal">
      <formula>0</formula>
    </cfRule>
  </conditionalFormatting>
  <conditionalFormatting sqref="D7">
    <cfRule type="cellIs" dxfId="281" priority="100" operator="lessThan">
      <formula>1</formula>
    </cfRule>
  </conditionalFormatting>
  <conditionalFormatting sqref="E6">
    <cfRule type="cellIs" dxfId="280" priority="99" operator="equal">
      <formula>0</formula>
    </cfRule>
  </conditionalFormatting>
  <conditionalFormatting sqref="D6">
    <cfRule type="cellIs" dxfId="279" priority="97" operator="lessThan">
      <formula>1</formula>
    </cfRule>
  </conditionalFormatting>
  <conditionalFormatting sqref="K3">
    <cfRule type="cellIs" dxfId="278" priority="92" operator="equal">
      <formula>0</formula>
    </cfRule>
  </conditionalFormatting>
  <conditionalFormatting sqref="K5">
    <cfRule type="cellIs" dxfId="277" priority="91" operator="equal">
      <formula>0</formula>
    </cfRule>
  </conditionalFormatting>
  <conditionalFormatting sqref="K8">
    <cfRule type="cellIs" dxfId="276" priority="90" operator="equal">
      <formula>0</formula>
    </cfRule>
  </conditionalFormatting>
  <conditionalFormatting sqref="K12">
    <cfRule type="cellIs" dxfId="275" priority="89" operator="equal">
      <formula>0</formula>
    </cfRule>
  </conditionalFormatting>
  <conditionalFormatting sqref="K14">
    <cfRule type="cellIs" dxfId="274" priority="88" operator="equal">
      <formula>0</formula>
    </cfRule>
  </conditionalFormatting>
  <conditionalFormatting sqref="K16">
    <cfRule type="cellIs" dxfId="273" priority="87" operator="equal">
      <formula>0</formula>
    </cfRule>
  </conditionalFormatting>
  <conditionalFormatting sqref="K21">
    <cfRule type="cellIs" dxfId="272" priority="86" operator="equal">
      <formula>0</formula>
    </cfRule>
  </conditionalFormatting>
  <conditionalFormatting sqref="K23">
    <cfRule type="cellIs" dxfId="271" priority="85" operator="equal">
      <formula>0</formula>
    </cfRule>
  </conditionalFormatting>
  <conditionalFormatting sqref="P2">
    <cfRule type="cellIs" dxfId="270" priority="78" stopIfTrue="1" operator="equal">
      <formula>0</formula>
    </cfRule>
    <cfRule type="cellIs" dxfId="269" priority="79" operator="equal">
      <formula>"N/A"</formula>
    </cfRule>
  </conditionalFormatting>
  <conditionalFormatting sqref="P2">
    <cfRule type="cellIs" dxfId="268" priority="84" operator="lessThan">
      <formula>3</formula>
    </cfRule>
  </conditionalFormatting>
  <conditionalFormatting sqref="P2">
    <cfRule type="cellIs" dxfId="267" priority="82" operator="greaterThan">
      <formula>2.999</formula>
    </cfRule>
    <cfRule type="cellIs" dxfId="266" priority="83" operator="greaterThan">
      <formula>3</formula>
    </cfRule>
  </conditionalFormatting>
  <conditionalFormatting sqref="P2">
    <cfRule type="cellIs" dxfId="265" priority="80" operator="greaterThan">
      <formula>2.99</formula>
    </cfRule>
    <cfRule type="cellIs" dxfId="264" priority="81" operator="lessThan">
      <formula>3</formula>
    </cfRule>
  </conditionalFormatting>
  <conditionalFormatting sqref="D30">
    <cfRule type="cellIs" dxfId="263" priority="76" operator="greaterThan">
      <formula>3</formula>
    </cfRule>
    <cfRule type="cellIs" dxfId="262" priority="77" operator="lessThan">
      <formula>3</formula>
    </cfRule>
  </conditionalFormatting>
  <conditionalFormatting sqref="D30">
    <cfRule type="cellIs" dxfId="261" priority="75" operator="equal">
      <formula>0</formula>
    </cfRule>
  </conditionalFormatting>
  <conditionalFormatting sqref="D30">
    <cfRule type="cellIs" dxfId="260" priority="73" operator="greaterThan">
      <formula>3</formula>
    </cfRule>
    <cfRule type="cellIs" dxfId="259" priority="74" operator="lessThan">
      <formula>3</formula>
    </cfRule>
  </conditionalFormatting>
  <conditionalFormatting sqref="D30">
    <cfRule type="cellIs" dxfId="258" priority="72" operator="equal">
      <formula>0</formula>
    </cfRule>
  </conditionalFormatting>
  <conditionalFormatting sqref="D30">
    <cfRule type="cellIs" dxfId="257" priority="70" operator="greaterThan">
      <formula>3</formula>
    </cfRule>
    <cfRule type="cellIs" dxfId="256" priority="71" operator="lessThan">
      <formula>3</formula>
    </cfRule>
  </conditionalFormatting>
  <conditionalFormatting sqref="D30">
    <cfRule type="cellIs" dxfId="255" priority="69" operator="equal">
      <formula>"N/A"</formula>
    </cfRule>
  </conditionalFormatting>
  <conditionalFormatting sqref="D30">
    <cfRule type="cellIs" dxfId="254" priority="67" operator="greaterThanOrEqual">
      <formula>3</formula>
    </cfRule>
    <cfRule type="cellIs" dxfId="253" priority="68" operator="lessThan">
      <formula>3</formula>
    </cfRule>
  </conditionalFormatting>
  <conditionalFormatting sqref="D30">
    <cfRule type="cellIs" dxfId="252" priority="66" operator="equal">
      <formula>"N/A"</formula>
    </cfRule>
  </conditionalFormatting>
  <conditionalFormatting sqref="D30">
    <cfRule type="cellIs" dxfId="251" priority="64" operator="greaterThanOrEqual">
      <formula>3</formula>
    </cfRule>
    <cfRule type="cellIs" dxfId="250" priority="65" operator="lessThan">
      <formula>3</formula>
    </cfRule>
  </conditionalFormatting>
  <conditionalFormatting sqref="D30">
    <cfRule type="cellIs" dxfId="249" priority="63" operator="equal">
      <formula>"N/A"</formula>
    </cfRule>
  </conditionalFormatting>
  <conditionalFormatting sqref="D30">
    <cfRule type="cellIs" dxfId="248" priority="61" operator="greaterThan">
      <formula>2.99</formula>
    </cfRule>
    <cfRule type="cellIs" dxfId="247" priority="62" operator="lessThan">
      <formula>3</formula>
    </cfRule>
  </conditionalFormatting>
  <conditionalFormatting sqref="D30">
    <cfRule type="cellIs" dxfId="246" priority="59" stopIfTrue="1" operator="equal">
      <formula>0</formula>
    </cfRule>
    <cfRule type="cellIs" dxfId="245" priority="60" operator="equal">
      <formula>"N/A"</formula>
    </cfRule>
  </conditionalFormatting>
  <conditionalFormatting sqref="D33">
    <cfRule type="cellIs" dxfId="244" priority="57" operator="greaterThan">
      <formula>3</formula>
    </cfRule>
    <cfRule type="cellIs" dxfId="243" priority="58" operator="lessThan">
      <formula>3</formula>
    </cfRule>
  </conditionalFormatting>
  <conditionalFormatting sqref="D33">
    <cfRule type="cellIs" dxfId="242" priority="56" operator="equal">
      <formula>0</formula>
    </cfRule>
  </conditionalFormatting>
  <conditionalFormatting sqref="D33">
    <cfRule type="cellIs" dxfId="241" priority="54" operator="greaterThan">
      <formula>3</formula>
    </cfRule>
    <cfRule type="cellIs" dxfId="240" priority="55" operator="lessThan">
      <formula>3</formula>
    </cfRule>
  </conditionalFormatting>
  <conditionalFormatting sqref="D33">
    <cfRule type="cellIs" dxfId="239" priority="53" operator="equal">
      <formula>0</formula>
    </cfRule>
  </conditionalFormatting>
  <conditionalFormatting sqref="D33">
    <cfRule type="cellIs" dxfId="238" priority="51" operator="greaterThan">
      <formula>3</formula>
    </cfRule>
    <cfRule type="cellIs" dxfId="237" priority="52" operator="lessThan">
      <formula>3</formula>
    </cfRule>
  </conditionalFormatting>
  <conditionalFormatting sqref="D33">
    <cfRule type="cellIs" dxfId="236" priority="50" operator="equal">
      <formula>"N/A"</formula>
    </cfRule>
  </conditionalFormatting>
  <conditionalFormatting sqref="D33">
    <cfRule type="cellIs" dxfId="235" priority="48" operator="greaterThanOrEqual">
      <formula>3</formula>
    </cfRule>
    <cfRule type="cellIs" dxfId="234" priority="49" operator="lessThan">
      <formula>3</formula>
    </cfRule>
  </conditionalFormatting>
  <conditionalFormatting sqref="D33">
    <cfRule type="cellIs" dxfId="233" priority="47" operator="equal">
      <formula>"N/A"</formula>
    </cfRule>
  </conditionalFormatting>
  <conditionalFormatting sqref="D33">
    <cfRule type="cellIs" dxfId="232" priority="45" operator="greaterThanOrEqual">
      <formula>3</formula>
    </cfRule>
    <cfRule type="cellIs" dxfId="231" priority="46" operator="lessThan">
      <formula>3</formula>
    </cfRule>
  </conditionalFormatting>
  <conditionalFormatting sqref="D33">
    <cfRule type="cellIs" dxfId="230" priority="44" operator="equal">
      <formula>"N/A"</formula>
    </cfRule>
  </conditionalFormatting>
  <conditionalFormatting sqref="D33">
    <cfRule type="cellIs" dxfId="229" priority="42" operator="greaterThan">
      <formula>2.99</formula>
    </cfRule>
    <cfRule type="cellIs" dxfId="228" priority="43" operator="lessThan">
      <formula>3</formula>
    </cfRule>
  </conditionalFormatting>
  <conditionalFormatting sqref="D33">
    <cfRule type="cellIs" dxfId="227" priority="40" stopIfTrue="1" operator="equal">
      <formula>0</formula>
    </cfRule>
    <cfRule type="cellIs" dxfId="226" priority="41" operator="equal">
      <formula>"N/A"</formula>
    </cfRule>
  </conditionalFormatting>
  <conditionalFormatting sqref="D34:D36">
    <cfRule type="cellIs" dxfId="225" priority="19" operator="greaterThan">
      <formula>3</formula>
    </cfRule>
    <cfRule type="cellIs" dxfId="224" priority="20" operator="lessThan">
      <formula>3</formula>
    </cfRule>
  </conditionalFormatting>
  <conditionalFormatting sqref="D34:D36">
    <cfRule type="cellIs" dxfId="223" priority="18" operator="equal">
      <formula>0</formula>
    </cfRule>
  </conditionalFormatting>
  <conditionalFormatting sqref="D34:D36">
    <cfRule type="cellIs" dxfId="222" priority="16" operator="greaterThan">
      <formula>3</formula>
    </cfRule>
    <cfRule type="cellIs" dxfId="221" priority="17" operator="lessThan">
      <formula>3</formula>
    </cfRule>
  </conditionalFormatting>
  <conditionalFormatting sqref="D34:D36">
    <cfRule type="cellIs" dxfId="220" priority="15" operator="equal">
      <formula>0</formula>
    </cfRule>
  </conditionalFormatting>
  <conditionalFormatting sqref="D34:D36">
    <cfRule type="cellIs" dxfId="219" priority="13" operator="greaterThan">
      <formula>3</formula>
    </cfRule>
    <cfRule type="cellIs" dxfId="218" priority="14" operator="lessThan">
      <formula>3</formula>
    </cfRule>
  </conditionalFormatting>
  <conditionalFormatting sqref="D34:D36">
    <cfRule type="cellIs" dxfId="217" priority="12" operator="equal">
      <formula>"N/A"</formula>
    </cfRule>
  </conditionalFormatting>
  <conditionalFormatting sqref="D34:D36">
    <cfRule type="cellIs" dxfId="216" priority="10" operator="greaterThanOrEqual">
      <formula>3</formula>
    </cfRule>
    <cfRule type="cellIs" dxfId="215" priority="11" operator="lessThan">
      <formula>3</formula>
    </cfRule>
  </conditionalFormatting>
  <conditionalFormatting sqref="D34:D36">
    <cfRule type="cellIs" dxfId="214" priority="9" operator="equal">
      <formula>"N/A"</formula>
    </cfRule>
  </conditionalFormatting>
  <conditionalFormatting sqref="D34:D36">
    <cfRule type="cellIs" dxfId="213" priority="7" operator="greaterThanOrEqual">
      <formula>3</formula>
    </cfRule>
    <cfRule type="cellIs" dxfId="212" priority="8" operator="lessThan">
      <formula>3</formula>
    </cfRule>
  </conditionalFormatting>
  <conditionalFormatting sqref="D34:D36">
    <cfRule type="cellIs" dxfId="211" priority="6" operator="equal">
      <formula>"N/A"</formula>
    </cfRule>
  </conditionalFormatting>
  <conditionalFormatting sqref="D34:D36">
    <cfRule type="cellIs" dxfId="210" priority="4" operator="greaterThan">
      <formula>2.99</formula>
    </cfRule>
    <cfRule type="cellIs" dxfId="209" priority="5" operator="lessThan">
      <formula>3</formula>
    </cfRule>
  </conditionalFormatting>
  <conditionalFormatting sqref="D34:D36">
    <cfRule type="cellIs" dxfId="208" priority="2" stopIfTrue="1" operator="equal">
      <formula>0</formula>
    </cfRule>
    <cfRule type="cellIs" dxfId="207" priority="3" operator="equal">
      <formula>"N/A"</formula>
    </cfRule>
  </conditionalFormatting>
  <dataValidations count="1">
    <dataValidation type="whole" allowBlank="1" showInputMessage="1" showErrorMessage="1" errorTitle="Please" error="Only enter 1 or 2 or 3 or 4 or 5 or leave cell blanc" promptTitle="Enter only:" prompt="  1     not existing_x000a_  2     rarely or insufficient_x000a_  3     normally or sufficient_x000a_  4     mostly or good_x000a_  5     always or exemplary" sqref="D17:D20 D22 D24 D15 D13 D9:D11 D6:D7 D4">
      <formula1>1</formula1>
      <formula2>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view="pageBreakPreview" zoomScaleNormal="80" zoomScaleSheetLayoutView="100" workbookViewId="0">
      <pane ySplit="1" topLeftCell="A91" activePane="bottomLeft" state="frozen"/>
      <selection pane="bottomLeft" activeCell="A91" sqref="A91"/>
    </sheetView>
  </sheetViews>
  <sheetFormatPr defaultRowHeight="14.5"/>
  <cols>
    <col min="1" max="1" width="6.81640625" style="245" bestFit="1" customWidth="1"/>
    <col min="2" max="2" width="76.81640625" style="75" customWidth="1"/>
    <col min="3" max="3" width="1.81640625" style="23" customWidth="1"/>
    <col min="4" max="5" width="5.81640625" style="2" customWidth="1"/>
    <col min="6" max="6" width="5.81640625" customWidth="1"/>
    <col min="7" max="7" width="6.453125" style="15" customWidth="1"/>
    <col min="8" max="8" width="7" style="30" customWidth="1"/>
    <col min="9" max="9" width="7.6328125" style="30" customWidth="1"/>
    <col min="10" max="10" width="7.1796875" style="2" customWidth="1"/>
  </cols>
  <sheetData>
    <row r="1" spans="1:10" ht="59" customHeight="1" thickBot="1">
      <c r="A1" s="246"/>
      <c r="B1" s="52" t="s">
        <v>139</v>
      </c>
      <c r="C1" s="17"/>
      <c r="D1" s="69" t="s">
        <v>124</v>
      </c>
      <c r="E1" s="69" t="s">
        <v>96</v>
      </c>
      <c r="F1" s="69" t="s">
        <v>97</v>
      </c>
      <c r="G1" s="70" t="s">
        <v>98</v>
      </c>
      <c r="H1" s="71" t="s">
        <v>123</v>
      </c>
      <c r="I1" s="71" t="s">
        <v>125</v>
      </c>
      <c r="J1" s="72" t="s">
        <v>99</v>
      </c>
    </row>
    <row r="2" spans="1:10" ht="15" thickBot="1">
      <c r="A2" s="252"/>
      <c r="B2" s="119"/>
      <c r="C2" s="18"/>
      <c r="D2" s="13"/>
      <c r="E2" s="13"/>
      <c r="F2" s="14"/>
    </row>
    <row r="3" spans="1:10" ht="19" thickBot="1">
      <c r="A3" s="240">
        <v>1</v>
      </c>
      <c r="B3" s="77" t="str">
        <f>'Input form'!B1</f>
        <v>Laws and Ethical Codes</v>
      </c>
      <c r="C3" s="7"/>
      <c r="D3" s="41"/>
      <c r="E3" s="41"/>
      <c r="F3" s="41"/>
      <c r="G3" s="41"/>
      <c r="H3" s="31"/>
      <c r="I3" s="34"/>
      <c r="J3" s="9"/>
    </row>
    <row r="4" spans="1:10" ht="26.5" thickBot="1">
      <c r="A4" s="272" t="s">
        <v>0</v>
      </c>
      <c r="B4" s="57" t="str">
        <f>'Input form'!B2</f>
        <v>Catholic identity: the Organisation identifies as a Catholic charitable organisation, follows Catholic Social Teaching and observes Canon Law</v>
      </c>
      <c r="C4" s="19"/>
      <c r="D4" s="27">
        <f t="shared" ref="D4:I4" si="0">SUM(D5:D6)</f>
        <v>0</v>
      </c>
      <c r="E4" s="27">
        <f t="shared" si="0"/>
        <v>0</v>
      </c>
      <c r="F4" s="27">
        <f t="shared" si="0"/>
        <v>2</v>
      </c>
      <c r="G4" s="40">
        <f t="shared" si="0"/>
        <v>1</v>
      </c>
      <c r="H4" s="32">
        <f t="shared" si="0"/>
        <v>0</v>
      </c>
      <c r="I4" s="32">
        <f t="shared" si="0"/>
        <v>0</v>
      </c>
      <c r="J4" s="28">
        <f>IF(H4&gt;0,SUM(I4/H4),0)</f>
        <v>0</v>
      </c>
    </row>
    <row r="5" spans="1:10" ht="26.5" thickBot="1">
      <c r="A5" s="241" t="s">
        <v>1</v>
      </c>
      <c r="B5" s="78" t="str">
        <f>'Input form'!B3</f>
        <v>The mission to serve, accompany and defend the poor and promote charity and justice guides the Organisation's work</v>
      </c>
      <c r="C5" s="20"/>
      <c r="D5" s="24">
        <f>'Input form'!C3</f>
        <v>0</v>
      </c>
      <c r="E5" s="24">
        <f>IF(D5&gt;0,1,0)</f>
        <v>0</v>
      </c>
      <c r="F5" s="24">
        <v>1</v>
      </c>
      <c r="G5" s="42">
        <f>1/$F$4</f>
        <v>0.5</v>
      </c>
      <c r="H5" s="33">
        <f>E5*G5</f>
        <v>0</v>
      </c>
      <c r="I5" s="33">
        <f>D5*H5</f>
        <v>0</v>
      </c>
      <c r="J5" s="24"/>
    </row>
    <row r="6" spans="1:10" ht="26.5" thickBot="1">
      <c r="A6" s="241" t="s">
        <v>2</v>
      </c>
      <c r="B6" s="76" t="str">
        <f>'Input form'!B4</f>
        <v>Relevant elements of Canon Law serve as a reference for the Organisation's purpose, structure and functioning</v>
      </c>
      <c r="C6" s="20"/>
      <c r="D6" s="24">
        <f>'Input form'!C4</f>
        <v>0</v>
      </c>
      <c r="E6" s="24">
        <f t="shared" ref="E6:E38" si="1">IF(D6&gt;0,1,0)</f>
        <v>0</v>
      </c>
      <c r="F6" s="24">
        <v>1</v>
      </c>
      <c r="G6" s="42">
        <f t="shared" ref="G6" si="2">1/$F$4</f>
        <v>0.5</v>
      </c>
      <c r="H6" s="33">
        <f t="shared" ref="H6:H23" si="3">E6*G6</f>
        <v>0</v>
      </c>
      <c r="I6" s="33">
        <f t="shared" ref="I6" si="4">D6*H6</f>
        <v>0</v>
      </c>
      <c r="J6" s="24"/>
    </row>
    <row r="7" spans="1:10" ht="26.5" thickBot="1">
      <c r="A7" s="273" t="s">
        <v>3</v>
      </c>
      <c r="B7" s="56" t="str">
        <f>'Input form'!B5</f>
        <v>Law of the land: the Organisation acts in accordance with the laws and legal requirements applicable in the country where it is registered</v>
      </c>
      <c r="C7" s="19"/>
      <c r="D7" s="27">
        <f t="shared" ref="D7:I7" si="5">SUM(D8:D9)</f>
        <v>0</v>
      </c>
      <c r="E7" s="27">
        <f t="shared" si="5"/>
        <v>0</v>
      </c>
      <c r="F7" s="27">
        <f t="shared" si="5"/>
        <v>2</v>
      </c>
      <c r="G7" s="40">
        <f t="shared" si="5"/>
        <v>1</v>
      </c>
      <c r="H7" s="32">
        <f t="shared" si="5"/>
        <v>0</v>
      </c>
      <c r="I7" s="32">
        <f t="shared" si="5"/>
        <v>0</v>
      </c>
      <c r="J7" s="28">
        <f>IF(H7&gt;0,SUM(I7/H7),0)</f>
        <v>0</v>
      </c>
    </row>
    <row r="8" spans="1:10" ht="26.5" thickBot="1">
      <c r="A8" s="241" t="s">
        <v>4</v>
      </c>
      <c r="B8" s="78" t="str">
        <f>'Input form'!B6</f>
        <v>Human Rights and related international conventions serve as reference in the Organisation's fundamental texts</v>
      </c>
      <c r="C8" s="20"/>
      <c r="D8" s="24">
        <f>'Input form'!C6</f>
        <v>0</v>
      </c>
      <c r="E8" s="24">
        <f t="shared" si="1"/>
        <v>0</v>
      </c>
      <c r="F8" s="24">
        <v>1</v>
      </c>
      <c r="G8" s="42">
        <f>1/$F$7</f>
        <v>0.5</v>
      </c>
      <c r="H8" s="33">
        <f t="shared" si="3"/>
        <v>0</v>
      </c>
      <c r="I8" s="33">
        <f t="shared" ref="I8:I9" si="6">D8*H8</f>
        <v>0</v>
      </c>
      <c r="J8" s="24"/>
    </row>
    <row r="9" spans="1:10" ht="26.5" thickBot="1">
      <c r="A9" s="241" t="s">
        <v>5</v>
      </c>
      <c r="B9" s="76" t="str">
        <f>'Input form'!B7</f>
        <v>The Organisation is officially and legally registered and complies with all applicable laws and legal requirements</v>
      </c>
      <c r="C9" s="20"/>
      <c r="D9" s="24">
        <f>'Input form'!C7</f>
        <v>0</v>
      </c>
      <c r="E9" s="24">
        <f t="shared" si="1"/>
        <v>0</v>
      </c>
      <c r="F9" s="24">
        <v>1</v>
      </c>
      <c r="G9" s="42">
        <f t="shared" ref="G9" si="7">1/$F$7</f>
        <v>0.5</v>
      </c>
      <c r="H9" s="33">
        <f t="shared" si="3"/>
        <v>0</v>
      </c>
      <c r="I9" s="33">
        <f t="shared" si="6"/>
        <v>0</v>
      </c>
      <c r="J9" s="24"/>
    </row>
    <row r="10" spans="1:10" ht="26.5" thickBot="1">
      <c r="A10" s="273" t="s">
        <v>6</v>
      </c>
      <c r="B10" s="56" t="str">
        <f>'Input form'!B8</f>
        <v>Ethics and staff conduct: the Organisation adheres to the Caritas Internationalis Code of Ethics and the Caritas Internationalis Code of Conduct for Staff</v>
      </c>
      <c r="C10" s="19"/>
      <c r="D10" s="27">
        <f>SUM(D11:D13)</f>
        <v>0</v>
      </c>
      <c r="E10" s="27">
        <f>SUM(E11:E13)</f>
        <v>0</v>
      </c>
      <c r="F10" s="27">
        <f>SUM(F11:F13)</f>
        <v>3</v>
      </c>
      <c r="G10" s="40">
        <f t="shared" ref="G10" si="8">SUM(G11:G13)</f>
        <v>1</v>
      </c>
      <c r="H10" s="32">
        <f t="shared" ref="H10:I10" si="9">SUM(H11:H13)</f>
        <v>0</v>
      </c>
      <c r="I10" s="32">
        <f t="shared" si="9"/>
        <v>0</v>
      </c>
      <c r="J10" s="28">
        <f>IF(H10&gt;0,SUM(I10/H10),0)</f>
        <v>0</v>
      </c>
    </row>
    <row r="11" spans="1:10" ht="26.5" thickBot="1">
      <c r="A11" s="241" t="s">
        <v>7</v>
      </c>
      <c r="B11" s="114" t="str">
        <f>'Input form'!B9</f>
        <v>A Code of Ethics and a Code of Conduct for staff equal to or consistent with those of Caritas Internationalis exist and are applied</v>
      </c>
      <c r="C11" s="20"/>
      <c r="D11" s="24">
        <f>'Input form'!C9</f>
        <v>0</v>
      </c>
      <c r="E11" s="24">
        <f t="shared" si="1"/>
        <v>0</v>
      </c>
      <c r="F11" s="25">
        <v>1</v>
      </c>
      <c r="G11" s="42">
        <f>1/$F$10</f>
        <v>0.33333333333333331</v>
      </c>
      <c r="H11" s="33">
        <f t="shared" si="3"/>
        <v>0</v>
      </c>
      <c r="I11" s="33">
        <f t="shared" ref="I11:I13" si="10">D11*H11</f>
        <v>0</v>
      </c>
      <c r="J11" s="24"/>
    </row>
    <row r="12" spans="1:10" ht="26.5" thickBot="1">
      <c r="A12" s="241" t="s">
        <v>8</v>
      </c>
      <c r="B12" s="113" t="str">
        <f>'Input form'!B10</f>
        <v xml:space="preserve">Organisational leadership commit to the principles of equality and diversity and ensure that they are integrated at all levels  </v>
      </c>
      <c r="C12" s="20"/>
      <c r="D12" s="24">
        <f>'Input form'!C10</f>
        <v>0</v>
      </c>
      <c r="E12" s="24">
        <f t="shared" ref="E12" si="11">IF(D12&gt;0,1,0)</f>
        <v>0</v>
      </c>
      <c r="F12" s="25">
        <v>1</v>
      </c>
      <c r="G12" s="42">
        <f>1/$F$10</f>
        <v>0.33333333333333331</v>
      </c>
      <c r="H12" s="33">
        <f t="shared" ref="H12" si="12">E12*G12</f>
        <v>0</v>
      </c>
      <c r="I12" s="33">
        <f t="shared" ref="I12" si="13">D12*H12</f>
        <v>0</v>
      </c>
      <c r="J12" s="24"/>
    </row>
    <row r="13" spans="1:10" ht="15" thickBot="1">
      <c r="A13" s="241" t="s">
        <v>151</v>
      </c>
      <c r="B13" s="113" t="str">
        <f>'Input form'!B11</f>
        <v xml:space="preserve">A policy to prevent conflict of interest at all levels exists and is applied </v>
      </c>
      <c r="C13" s="20"/>
      <c r="D13" s="24">
        <f>'Input form'!C11</f>
        <v>0</v>
      </c>
      <c r="E13" s="24">
        <f t="shared" si="1"/>
        <v>0</v>
      </c>
      <c r="F13" s="25">
        <v>1</v>
      </c>
      <c r="G13" s="42">
        <f>1/$F$10</f>
        <v>0.33333333333333331</v>
      </c>
      <c r="H13" s="33">
        <f t="shared" si="3"/>
        <v>0</v>
      </c>
      <c r="I13" s="33">
        <f t="shared" si="10"/>
        <v>0</v>
      </c>
      <c r="J13" s="24"/>
    </row>
    <row r="14" spans="1:10" ht="26.5" thickBot="1">
      <c r="A14" s="273" t="s">
        <v>9</v>
      </c>
      <c r="B14" s="56" t="str">
        <f>'Input form'!B12</f>
        <v>Humanitarian Ethics: the Organisation is bound to observe international Humanitarian standards and principles</v>
      </c>
      <c r="C14" s="19"/>
      <c r="D14" s="27">
        <f t="shared" ref="D14:I14" si="14">SUM(D15:D15)</f>
        <v>0</v>
      </c>
      <c r="E14" s="27">
        <f t="shared" si="14"/>
        <v>0</v>
      </c>
      <c r="F14" s="27">
        <f t="shared" si="14"/>
        <v>1</v>
      </c>
      <c r="G14" s="40">
        <f t="shared" si="14"/>
        <v>1</v>
      </c>
      <c r="H14" s="32">
        <f t="shared" si="14"/>
        <v>0</v>
      </c>
      <c r="I14" s="32">
        <f t="shared" si="14"/>
        <v>0</v>
      </c>
      <c r="J14" s="28">
        <f>IF(H14&gt;0,SUM(I14/H14),0)</f>
        <v>0</v>
      </c>
    </row>
    <row r="15" spans="1:10" ht="15" thickBot="1">
      <c r="A15" s="241" t="s">
        <v>10</v>
      </c>
      <c r="B15" s="114" t="str">
        <f>'Input form'!B13</f>
        <v>International Humanitarian standards and principles are known and applied appropriately</v>
      </c>
      <c r="C15" s="20"/>
      <c r="D15" s="24">
        <f>'Input form'!C13</f>
        <v>0</v>
      </c>
      <c r="E15" s="24">
        <f t="shared" si="1"/>
        <v>0</v>
      </c>
      <c r="F15" s="24">
        <v>1</v>
      </c>
      <c r="G15" s="42">
        <f>1/$F$14</f>
        <v>1</v>
      </c>
      <c r="H15" s="33">
        <f t="shared" si="3"/>
        <v>0</v>
      </c>
      <c r="I15" s="33">
        <f t="shared" ref="I15" si="15">D15*H15</f>
        <v>0</v>
      </c>
      <c r="J15" s="24"/>
    </row>
    <row r="16" spans="1:10" ht="26.5" thickBot="1">
      <c r="A16" s="272" t="s">
        <v>11</v>
      </c>
      <c r="B16" s="57" t="str">
        <f>'Input form'!B14</f>
        <v>Environmental Ethics: the Organisation ensures that natural resources are used wisely, waste is minimised and projects are environmentally friendly</v>
      </c>
      <c r="C16" s="19"/>
      <c r="D16" s="27">
        <f t="shared" ref="D16:I16" si="16">SUM(D17:D17)</f>
        <v>0</v>
      </c>
      <c r="E16" s="27">
        <f t="shared" si="16"/>
        <v>0</v>
      </c>
      <c r="F16" s="27">
        <f t="shared" si="16"/>
        <v>1</v>
      </c>
      <c r="G16" s="40">
        <f t="shared" si="16"/>
        <v>1</v>
      </c>
      <c r="H16" s="32">
        <f t="shared" si="16"/>
        <v>0</v>
      </c>
      <c r="I16" s="32">
        <f t="shared" si="16"/>
        <v>0</v>
      </c>
      <c r="J16" s="28">
        <f>IF(H16&gt;0,SUM(I16/H16),0)</f>
        <v>0</v>
      </c>
    </row>
    <row r="17" spans="1:10" ht="26.5" thickBot="1">
      <c r="A17" s="241" t="s">
        <v>12</v>
      </c>
      <c r="B17" s="114" t="str">
        <f>'Input form'!B15</f>
        <v>The CI Guidelines on Environmental Justice (2005) and inspiration from Laudato Si' are integrated in policies and applied in practice, including in programs</v>
      </c>
      <c r="C17" s="20"/>
      <c r="D17" s="24">
        <f>'Input form'!C15</f>
        <v>0</v>
      </c>
      <c r="E17" s="24">
        <f t="shared" si="1"/>
        <v>0</v>
      </c>
      <c r="F17" s="24">
        <v>1</v>
      </c>
      <c r="G17" s="42">
        <f>1/$F$16</f>
        <v>1</v>
      </c>
      <c r="H17" s="33">
        <f t="shared" si="3"/>
        <v>0</v>
      </c>
      <c r="I17" s="33">
        <f t="shared" ref="I17" si="17">D17*H17</f>
        <v>0</v>
      </c>
      <c r="J17" s="24"/>
    </row>
    <row r="18" spans="1:10" ht="15" thickBot="1">
      <c r="A18" s="273" t="s">
        <v>13</v>
      </c>
      <c r="B18" s="56" t="str">
        <f>'Input form'!B16</f>
        <v xml:space="preserve">Partnership Principles: the Organisation observes the CI Partnership Principles. </v>
      </c>
      <c r="C18" s="19"/>
      <c r="D18" s="27">
        <f t="shared" ref="D18:I18" si="18">SUM(D19:D20)</f>
        <v>0</v>
      </c>
      <c r="E18" s="27">
        <f t="shared" si="18"/>
        <v>0</v>
      </c>
      <c r="F18" s="27">
        <f t="shared" si="18"/>
        <v>2</v>
      </c>
      <c r="G18" s="40">
        <f t="shared" si="18"/>
        <v>1</v>
      </c>
      <c r="H18" s="32">
        <f t="shared" si="18"/>
        <v>0</v>
      </c>
      <c r="I18" s="32">
        <f t="shared" si="18"/>
        <v>0</v>
      </c>
      <c r="J18" s="28">
        <f>IF(H18&gt;0,SUM(I18/H18),0)</f>
        <v>0</v>
      </c>
    </row>
    <row r="19" spans="1:10" ht="15" thickBot="1">
      <c r="A19" s="241" t="s">
        <v>14</v>
      </c>
      <c r="B19" s="78" t="str">
        <f>'Input form'!B17</f>
        <v>The CI Partnership Principles guide relationships with other Caritas organisations</v>
      </c>
      <c r="C19" s="20"/>
      <c r="D19" s="24">
        <f>'Input form'!C17</f>
        <v>0</v>
      </c>
      <c r="E19" s="24">
        <f t="shared" si="1"/>
        <v>0</v>
      </c>
      <c r="F19" s="24">
        <v>1</v>
      </c>
      <c r="G19" s="42">
        <f>1/$F$18</f>
        <v>0.5</v>
      </c>
      <c r="H19" s="33">
        <f t="shared" si="3"/>
        <v>0</v>
      </c>
      <c r="I19" s="33">
        <f t="shared" ref="I19:I20" si="19">D19*H19</f>
        <v>0</v>
      </c>
      <c r="J19" s="24"/>
    </row>
    <row r="20" spans="1:10" ht="15" thickBot="1">
      <c r="A20" s="241" t="s">
        <v>15</v>
      </c>
      <c r="B20" s="76" t="str">
        <f>'Input form'!B18</f>
        <v>The Organisation provides coordination, accompaniment and support to its diocesan structures</v>
      </c>
      <c r="C20" s="20"/>
      <c r="D20" s="24">
        <f>'Input form'!C18</f>
        <v>0</v>
      </c>
      <c r="E20" s="24">
        <f t="shared" si="1"/>
        <v>0</v>
      </c>
      <c r="F20" s="24">
        <v>1</v>
      </c>
      <c r="G20" s="42">
        <f t="shared" ref="G20" si="20">1/$F$18</f>
        <v>0.5</v>
      </c>
      <c r="H20" s="33">
        <f t="shared" si="3"/>
        <v>0</v>
      </c>
      <c r="I20" s="33">
        <f t="shared" si="19"/>
        <v>0</v>
      </c>
      <c r="J20" s="24"/>
    </row>
    <row r="21" spans="1:10" ht="26.5" thickBot="1">
      <c r="A21" s="273" t="s">
        <v>16</v>
      </c>
      <c r="B21" s="56" t="str">
        <f>'Input form'!B19</f>
        <v>Complaints Procedure: the Organisation has an appropriate and safe complaints handling mechanism as a formal, publicly communicated, feedback mechanism</v>
      </c>
      <c r="C21" s="19"/>
      <c r="D21" s="27">
        <f>SUM(D22:D23)</f>
        <v>0</v>
      </c>
      <c r="E21" s="27">
        <f t="shared" ref="E21:F21" si="21">SUM(E22:E23)</f>
        <v>0</v>
      </c>
      <c r="F21" s="27">
        <f t="shared" si="21"/>
        <v>2</v>
      </c>
      <c r="G21" s="40">
        <f t="shared" ref="G21" si="22">SUM(G22:G23)</f>
        <v>1</v>
      </c>
      <c r="H21" s="32">
        <f t="shared" ref="H21:I21" si="23">SUM(H22:H23)</f>
        <v>0</v>
      </c>
      <c r="I21" s="32">
        <f t="shared" si="23"/>
        <v>0</v>
      </c>
      <c r="J21" s="28">
        <f>IF(H21&gt;0,SUM(I21/H21),0)</f>
        <v>0</v>
      </c>
    </row>
    <row r="22" spans="1:10" ht="26.5" thickBot="1">
      <c r="A22" s="241" t="s">
        <v>17</v>
      </c>
      <c r="B22" s="114" t="str">
        <f>'Input form'!B20</f>
        <v>Formal and appropriate complaints handling procedures for staff, participants and other stakeholders are in place and applied</v>
      </c>
      <c r="C22" s="20"/>
      <c r="D22" s="24">
        <f>'Input form'!C20</f>
        <v>0</v>
      </c>
      <c r="E22" s="24">
        <f t="shared" si="1"/>
        <v>0</v>
      </c>
      <c r="F22" s="24">
        <v>1</v>
      </c>
      <c r="G22" s="42">
        <f>'Safeguarding Standard'!G6</f>
        <v>0.6</v>
      </c>
      <c r="H22" s="33">
        <f t="shared" si="3"/>
        <v>0</v>
      </c>
      <c r="I22" s="33">
        <f t="shared" ref="I22:I23" si="24">D22*H22</f>
        <v>0</v>
      </c>
      <c r="J22" s="24"/>
    </row>
    <row r="23" spans="1:10" ht="39.5" thickBot="1">
      <c r="A23" s="241" t="s">
        <v>18</v>
      </c>
      <c r="B23" s="76" t="str">
        <f>'Input form'!B21</f>
        <v xml:space="preserve">The Organisation has a documented and (where there have been cases) enforced whistle-blower policy that establishes a commitment to protecting whistle-blowers from retaliation
</v>
      </c>
      <c r="C23" s="20"/>
      <c r="D23" s="24">
        <f>'Input form'!C21</f>
        <v>0</v>
      </c>
      <c r="E23" s="24">
        <f t="shared" si="1"/>
        <v>0</v>
      </c>
      <c r="F23" s="24">
        <v>1</v>
      </c>
      <c r="G23" s="42">
        <f>'Safeguarding Standard'!G7</f>
        <v>0.4</v>
      </c>
      <c r="H23" s="33">
        <f t="shared" si="3"/>
        <v>0</v>
      </c>
      <c r="I23" s="33">
        <f t="shared" si="24"/>
        <v>0</v>
      </c>
      <c r="J23" s="24"/>
    </row>
    <row r="24" spans="1:10" ht="26.5" thickBot="1">
      <c r="A24" s="273" t="s">
        <v>19</v>
      </c>
      <c r="B24" s="115" t="str">
        <f>'Input form'!B22</f>
        <v>Implementing level: the Organisation encourages diocesan Caritas organisations to observe these Management Standards</v>
      </c>
      <c r="C24" s="19"/>
      <c r="D24" s="27">
        <f t="shared" ref="D24:I24" si="25">SUM(D25:D25)</f>
        <v>0</v>
      </c>
      <c r="E24" s="27">
        <f t="shared" si="25"/>
        <v>0</v>
      </c>
      <c r="F24" s="27">
        <f t="shared" si="25"/>
        <v>1</v>
      </c>
      <c r="G24" s="40">
        <f t="shared" si="25"/>
        <v>1</v>
      </c>
      <c r="H24" s="32">
        <f t="shared" si="25"/>
        <v>0</v>
      </c>
      <c r="I24" s="32">
        <f t="shared" si="25"/>
        <v>0</v>
      </c>
      <c r="J24" s="28">
        <f>IF(H24&gt;0,SUM(I24/H24),0)</f>
        <v>0</v>
      </c>
    </row>
    <row r="25" spans="1:10" ht="26.5" thickBot="1">
      <c r="A25" s="241" t="s">
        <v>20</v>
      </c>
      <c r="B25" s="76" t="str">
        <f>'Input form'!B23</f>
        <v xml:space="preserve">The Organisation invites and encourages the diocesan Caritas organisations to implement the CI MS </v>
      </c>
      <c r="C25" s="20"/>
      <c r="D25" s="24">
        <f>'Input form'!C23</f>
        <v>0</v>
      </c>
      <c r="E25" s="24">
        <f t="shared" ref="E25" si="26">IF(D25&gt;0,1,0)</f>
        <v>0</v>
      </c>
      <c r="F25" s="24">
        <v>1</v>
      </c>
      <c r="G25" s="42">
        <f>1/F23</f>
        <v>1</v>
      </c>
      <c r="H25" s="33">
        <f t="shared" ref="H25" si="27">E25*G25</f>
        <v>0</v>
      </c>
      <c r="I25" s="33">
        <f>D25*H25</f>
        <v>0</v>
      </c>
      <c r="J25" s="24"/>
    </row>
    <row r="26" spans="1:10" ht="19" thickBot="1">
      <c r="A26" s="240">
        <v>2</v>
      </c>
      <c r="B26" s="77" t="str">
        <f>'Input form'!B24</f>
        <v>Governance and Organisation</v>
      </c>
      <c r="C26" s="7"/>
      <c r="D26" s="41"/>
      <c r="E26" s="41"/>
      <c r="F26" s="41"/>
      <c r="G26" s="41"/>
      <c r="H26" s="31"/>
      <c r="I26" s="34"/>
      <c r="J26" s="9"/>
    </row>
    <row r="27" spans="1:10" ht="15" thickBot="1">
      <c r="A27" s="272" t="s">
        <v>22</v>
      </c>
      <c r="B27" s="57" t="str">
        <f>'Input form'!B25</f>
        <v>Constitution: the Organisation has constitutional documents that refer to Caritas values</v>
      </c>
      <c r="C27" s="19"/>
      <c r="D27" s="27">
        <f t="shared" ref="D27:I27" si="28">SUM(D28:D28)</f>
        <v>0</v>
      </c>
      <c r="E27" s="27">
        <f t="shared" si="28"/>
        <v>0</v>
      </c>
      <c r="F27" s="27">
        <f t="shared" si="28"/>
        <v>1</v>
      </c>
      <c r="G27" s="40">
        <f t="shared" si="28"/>
        <v>1</v>
      </c>
      <c r="H27" s="32">
        <f t="shared" si="28"/>
        <v>0</v>
      </c>
      <c r="I27" s="32">
        <f t="shared" si="28"/>
        <v>0</v>
      </c>
      <c r="J27" s="28">
        <f>IF(H27&gt;0,SUM(I27/H27),0)</f>
        <v>0</v>
      </c>
    </row>
    <row r="28" spans="1:10" ht="15" thickBot="1">
      <c r="A28" s="241" t="s">
        <v>23</v>
      </c>
      <c r="B28" s="78" t="str">
        <f>'Input form'!B26</f>
        <v>The constitutional documents are in harmony with the statutes of Caritas Internationalis</v>
      </c>
      <c r="C28" s="20"/>
      <c r="D28" s="24">
        <f>'Input form'!C26</f>
        <v>0</v>
      </c>
      <c r="E28" s="24">
        <f t="shared" si="1"/>
        <v>0</v>
      </c>
      <c r="F28" s="24">
        <v>1</v>
      </c>
      <c r="G28" s="42">
        <f>1/$F$27</f>
        <v>1</v>
      </c>
      <c r="H28" s="33">
        <f t="shared" ref="H28" si="29">E28*G28</f>
        <v>0</v>
      </c>
      <c r="I28" s="33">
        <f t="shared" ref="I28" si="30">D28*H28</f>
        <v>0</v>
      </c>
      <c r="J28" s="24"/>
    </row>
    <row r="29" spans="1:10" ht="15" thickBot="1">
      <c r="A29" s="272" t="s">
        <v>24</v>
      </c>
      <c r="B29" s="57" t="str">
        <f>'Input form'!B27</f>
        <v>Governance Structure: the role and responsibilities of governance bodies are clearly defined</v>
      </c>
      <c r="C29" s="19"/>
      <c r="D29" s="27">
        <f t="shared" ref="D29:I29" si="31">SUM(D30:D32)</f>
        <v>0</v>
      </c>
      <c r="E29" s="27">
        <f t="shared" si="31"/>
        <v>0</v>
      </c>
      <c r="F29" s="27">
        <f t="shared" si="31"/>
        <v>3</v>
      </c>
      <c r="G29" s="40">
        <f t="shared" si="31"/>
        <v>1</v>
      </c>
      <c r="H29" s="32">
        <f t="shared" si="31"/>
        <v>0</v>
      </c>
      <c r="I29" s="32">
        <f t="shared" si="31"/>
        <v>0</v>
      </c>
      <c r="J29" s="28">
        <f>IF(H29&gt;0,SUM(I29/H29),0)</f>
        <v>0</v>
      </c>
    </row>
    <row r="30" spans="1:10" ht="39.5" thickBot="1">
      <c r="A30" s="241" t="s">
        <v>25</v>
      </c>
      <c r="B30" s="78" t="str">
        <f>'Input form'!B28</f>
        <v>The purpose, structure and decision-making procedures of the governance and its role in the appointment of executive management are in accordance with the Organisation's statutory requirements</v>
      </c>
      <c r="C30" s="20"/>
      <c r="D30" s="24">
        <f>'Input form'!C28</f>
        <v>0</v>
      </c>
      <c r="E30" s="24">
        <f t="shared" si="1"/>
        <v>0</v>
      </c>
      <c r="F30" s="24">
        <v>1</v>
      </c>
      <c r="G30" s="42">
        <f>1/$F$29</f>
        <v>0.33333333333333331</v>
      </c>
      <c r="H30" s="33">
        <f t="shared" ref="H30:H32" si="32">E30*G30</f>
        <v>0</v>
      </c>
      <c r="I30" s="33">
        <f t="shared" ref="I30:I32" si="33">D30*H30</f>
        <v>0</v>
      </c>
      <c r="J30" s="24"/>
    </row>
    <row r="31" spans="1:10" ht="26.5" thickBot="1">
      <c r="A31" s="241" t="s">
        <v>26</v>
      </c>
      <c r="B31" s="76" t="str">
        <f>'Input form'!B29</f>
        <v>The governance is composed of members who have relevant fields of expertise, one of whom is the Treasurer, who possesses financial knowledge and experience</v>
      </c>
      <c r="C31" s="20"/>
      <c r="D31" s="24">
        <f>'Input form'!C29</f>
        <v>0</v>
      </c>
      <c r="E31" s="24">
        <f t="shared" si="1"/>
        <v>0</v>
      </c>
      <c r="F31" s="24">
        <v>1</v>
      </c>
      <c r="G31" s="42">
        <f t="shared" ref="G31:G32" si="34">1/$F$29</f>
        <v>0.33333333333333331</v>
      </c>
      <c r="H31" s="33">
        <f t="shared" si="32"/>
        <v>0</v>
      </c>
      <c r="I31" s="33">
        <f t="shared" si="33"/>
        <v>0</v>
      </c>
      <c r="J31" s="24"/>
    </row>
    <row r="32" spans="1:10" ht="26.5" thickBot="1">
      <c r="A32" s="241" t="s">
        <v>27</v>
      </c>
      <c r="B32" s="76" t="str">
        <f>'Input form'!B30</f>
        <v>Regular communication is ensured between the governance and a) the Episcopal Conference or its official delegate(s) and b) staff</v>
      </c>
      <c r="C32" s="20"/>
      <c r="D32" s="24">
        <f>'Input form'!C30</f>
        <v>0</v>
      </c>
      <c r="E32" s="24">
        <f t="shared" si="1"/>
        <v>0</v>
      </c>
      <c r="F32" s="24">
        <v>1</v>
      </c>
      <c r="G32" s="42">
        <f t="shared" si="34"/>
        <v>0.33333333333333331</v>
      </c>
      <c r="H32" s="33">
        <f t="shared" si="32"/>
        <v>0</v>
      </c>
      <c r="I32" s="33">
        <f t="shared" si="33"/>
        <v>0</v>
      </c>
      <c r="J32" s="24"/>
    </row>
    <row r="33" spans="1:10" ht="39.5" thickBot="1">
      <c r="A33" s="273" t="s">
        <v>28</v>
      </c>
      <c r="B33" s="56" t="str">
        <f>'Input form'!B31</f>
        <v>Leadership and General Management: executive leadership encourages effective and efficient implementation as per the vision and mission of the organisation, and develops new visions and strategies as required by changing circumstances and/or opportunities.</v>
      </c>
      <c r="C33" s="19"/>
      <c r="D33" s="27">
        <f t="shared" ref="D33:I33" si="35">SUM(D34:D35)</f>
        <v>0</v>
      </c>
      <c r="E33" s="27">
        <f t="shared" si="35"/>
        <v>0</v>
      </c>
      <c r="F33" s="27">
        <f t="shared" si="35"/>
        <v>2</v>
      </c>
      <c r="G33" s="40">
        <f t="shared" si="35"/>
        <v>1</v>
      </c>
      <c r="H33" s="32">
        <f t="shared" si="35"/>
        <v>0</v>
      </c>
      <c r="I33" s="32">
        <f t="shared" si="35"/>
        <v>0</v>
      </c>
      <c r="J33" s="28">
        <f>IF(H33&gt;0,SUM(I33/H33),0)</f>
        <v>0</v>
      </c>
    </row>
    <row r="34" spans="1:10" ht="26.5" thickBot="1">
      <c r="A34" s="241" t="s">
        <v>29</v>
      </c>
      <c r="B34" s="78" t="str">
        <f>'Input form'!B32</f>
        <v>Executive management regularly reports to governance on its strategy, plans, budgets and operational implementation</v>
      </c>
      <c r="C34" s="20"/>
      <c r="D34" s="24">
        <f>'Input form'!C32</f>
        <v>0</v>
      </c>
      <c r="E34" s="24">
        <f t="shared" si="1"/>
        <v>0</v>
      </c>
      <c r="F34" s="24">
        <v>1</v>
      </c>
      <c r="G34" s="42">
        <f>1/$F$33</f>
        <v>0.5</v>
      </c>
      <c r="H34" s="33">
        <f t="shared" ref="H34:H35" si="36">E34*G34</f>
        <v>0</v>
      </c>
      <c r="I34" s="33">
        <f t="shared" ref="I34:I35" si="37">D34*H34</f>
        <v>0</v>
      </c>
      <c r="J34" s="24"/>
    </row>
    <row r="35" spans="1:10" ht="26.5" thickBot="1">
      <c r="A35" s="241" t="s">
        <v>30</v>
      </c>
      <c r="B35" s="76" t="str">
        <f>'Input form'!B33</f>
        <v>Executive management is consultative in its decision making, meets regularly, documents its key decisions and communicates them to relevant stakeholders.</v>
      </c>
      <c r="C35" s="20"/>
      <c r="D35" s="24">
        <f>'Input form'!C33</f>
        <v>0</v>
      </c>
      <c r="E35" s="24">
        <f t="shared" si="1"/>
        <v>0</v>
      </c>
      <c r="F35" s="24">
        <v>1</v>
      </c>
      <c r="G35" s="42">
        <f t="shared" ref="G35" si="38">1/$F$33</f>
        <v>0.5</v>
      </c>
      <c r="H35" s="33">
        <f t="shared" si="36"/>
        <v>0</v>
      </c>
      <c r="I35" s="33">
        <f t="shared" si="37"/>
        <v>0</v>
      </c>
      <c r="J35" s="24"/>
    </row>
    <row r="36" spans="1:10" ht="28.25" customHeight="1" thickBot="1">
      <c r="A36" s="273" t="s">
        <v>31</v>
      </c>
      <c r="B36" s="56" t="str">
        <f>'Input form'!B34</f>
        <v>Human Resource Management: the Organisation manages its Human Resources as laid down in regulations and procedures that are known to all staff</v>
      </c>
      <c r="C36" s="20"/>
      <c r="D36" s="27">
        <f>SUM(D37:D46)</f>
        <v>0</v>
      </c>
      <c r="E36" s="27">
        <f t="shared" ref="E36:F36" si="39">SUM(E37:E46)</f>
        <v>0</v>
      </c>
      <c r="F36" s="27">
        <f t="shared" si="39"/>
        <v>10</v>
      </c>
      <c r="G36" s="40">
        <f t="shared" ref="G36" si="40">SUM(G37:G46)</f>
        <v>0.99999999999999989</v>
      </c>
      <c r="H36" s="32">
        <f t="shared" ref="H36:I36" si="41">SUM(H37:H46)</f>
        <v>0</v>
      </c>
      <c r="I36" s="32">
        <f t="shared" si="41"/>
        <v>0</v>
      </c>
      <c r="J36" s="28">
        <f>IF(H36&gt;0,SUM(I36/H36),0)</f>
        <v>0</v>
      </c>
    </row>
    <row r="37" spans="1:10" ht="15" thickBot="1">
      <c r="A37" s="241" t="s">
        <v>32</v>
      </c>
      <c r="B37" s="78" t="str">
        <f>'Input form'!B35</f>
        <v xml:space="preserve">Executive management ensures that the organigram is up-to-date and accessible </v>
      </c>
      <c r="C37" s="20"/>
      <c r="D37" s="24">
        <f>'Input form'!C35</f>
        <v>0</v>
      </c>
      <c r="E37" s="24">
        <f t="shared" si="1"/>
        <v>0</v>
      </c>
      <c r="F37" s="24">
        <v>1</v>
      </c>
      <c r="G37" s="42">
        <f>1/$F$36</f>
        <v>0.1</v>
      </c>
      <c r="H37" s="33">
        <f t="shared" ref="H37:H46" si="42">E37*G37</f>
        <v>0</v>
      </c>
      <c r="I37" s="33">
        <f t="shared" ref="I37:I46" si="43">D37*H37</f>
        <v>0</v>
      </c>
      <c r="J37" s="24"/>
    </row>
    <row r="38" spans="1:10" ht="26.5" thickBot="1">
      <c r="A38" s="241" t="s">
        <v>33</v>
      </c>
      <c r="B38" s="76" t="str">
        <f>'Input form'!B36</f>
        <v>Job descriptions and clearly-defined reporting levels are in place for all staff, including executive management</v>
      </c>
      <c r="C38" s="19"/>
      <c r="D38" s="24">
        <f>'Input form'!C36</f>
        <v>0</v>
      </c>
      <c r="E38" s="24">
        <f t="shared" si="1"/>
        <v>0</v>
      </c>
      <c r="F38" s="24">
        <v>1</v>
      </c>
      <c r="G38" s="42">
        <f t="shared" ref="G38:G46" si="44">1/$F$36</f>
        <v>0.1</v>
      </c>
      <c r="H38" s="33">
        <f t="shared" si="42"/>
        <v>0</v>
      </c>
      <c r="I38" s="33">
        <f t="shared" si="43"/>
        <v>0</v>
      </c>
      <c r="J38" s="24"/>
    </row>
    <row r="39" spans="1:10" ht="26.5" thickBot="1">
      <c r="A39" s="241" t="s">
        <v>34</v>
      </c>
      <c r="B39" s="76" t="str">
        <f>'Input form'!B37</f>
        <v>The Organisation’s recruitment and Human Resource systems are inclusive, fair, consistent, transparent, and in line with safeguarding global minimum standards</v>
      </c>
      <c r="C39" s="20"/>
      <c r="D39" s="24">
        <f>'Input form'!C37</f>
        <v>0</v>
      </c>
      <c r="E39" s="24">
        <f t="shared" ref="E39:E72" si="45">IF(D39&gt;0,1,0)</f>
        <v>0</v>
      </c>
      <c r="F39" s="24">
        <v>1</v>
      </c>
      <c r="G39" s="42">
        <f t="shared" si="44"/>
        <v>0.1</v>
      </c>
      <c r="H39" s="33">
        <f t="shared" si="42"/>
        <v>0</v>
      </c>
      <c r="I39" s="33">
        <f t="shared" si="43"/>
        <v>0</v>
      </c>
      <c r="J39" s="24"/>
    </row>
    <row r="40" spans="1:10" ht="26.5" thickBot="1">
      <c r="A40" s="242" t="s">
        <v>35</v>
      </c>
      <c r="B40" s="113" t="str">
        <f>'Input form'!B38</f>
        <v>Staff policies and procedures respect the dignity of staff, promote equity, staff retention and are fair, transparent, non-discriminatory and compliant with the local labour law</v>
      </c>
      <c r="C40" s="20"/>
      <c r="D40" s="24">
        <f>'Input form'!C38</f>
        <v>0</v>
      </c>
      <c r="E40" s="24">
        <f t="shared" si="45"/>
        <v>0</v>
      </c>
      <c r="F40" s="24">
        <v>1</v>
      </c>
      <c r="G40" s="42">
        <f t="shared" si="44"/>
        <v>0.1</v>
      </c>
      <c r="H40" s="33">
        <f t="shared" si="42"/>
        <v>0</v>
      </c>
      <c r="I40" s="33">
        <f t="shared" si="43"/>
        <v>0</v>
      </c>
      <c r="J40" s="24"/>
    </row>
    <row r="41" spans="1:10" ht="15" thickBot="1">
      <c r="A41" s="241" t="s">
        <v>36</v>
      </c>
      <c r="B41" s="113" t="str">
        <f>'Input form'!B39</f>
        <v>Staff know the vision, mandate, policies and procedures of the Organisation and adhere to them</v>
      </c>
      <c r="C41" s="20"/>
      <c r="D41" s="24">
        <f>'Input form'!C39</f>
        <v>0</v>
      </c>
      <c r="E41" s="24">
        <f t="shared" si="45"/>
        <v>0</v>
      </c>
      <c r="F41" s="24">
        <v>1</v>
      </c>
      <c r="G41" s="42">
        <f t="shared" si="44"/>
        <v>0.1</v>
      </c>
      <c r="H41" s="33">
        <f t="shared" si="42"/>
        <v>0</v>
      </c>
      <c r="I41" s="33">
        <f t="shared" si="43"/>
        <v>0</v>
      </c>
      <c r="J41" s="24"/>
    </row>
    <row r="42" spans="1:10" ht="26.5" thickBot="1">
      <c r="A42" s="241" t="s">
        <v>37</v>
      </c>
      <c r="B42" s="76" t="str">
        <f>'Input form'!B40</f>
        <v>The Organisation has a staff salary and benefit mechanism that is implemented through employment contracts and in compliance with local labour laws</v>
      </c>
      <c r="C42" s="20"/>
      <c r="D42" s="24">
        <f>'Input form'!C40</f>
        <v>0</v>
      </c>
      <c r="E42" s="24">
        <f t="shared" si="45"/>
        <v>0</v>
      </c>
      <c r="F42" s="24">
        <v>1</v>
      </c>
      <c r="G42" s="42">
        <f t="shared" si="44"/>
        <v>0.1</v>
      </c>
      <c r="H42" s="33">
        <f t="shared" si="42"/>
        <v>0</v>
      </c>
      <c r="I42" s="33">
        <f t="shared" si="43"/>
        <v>0</v>
      </c>
      <c r="J42" s="24"/>
    </row>
    <row r="43" spans="1:10" ht="26.5" thickBot="1">
      <c r="A43" s="241" t="s">
        <v>38</v>
      </c>
      <c r="B43" s="76" t="str">
        <f>'Input form'!B41</f>
        <v xml:space="preserve">Staff work according to clear performance objectives, have regular appraisal meetings and are provided with the appropriate support and development to fulfil their role. </v>
      </c>
      <c r="C43" s="20"/>
      <c r="D43" s="24">
        <f>'Input form'!C41</f>
        <v>0</v>
      </c>
      <c r="E43" s="24">
        <f t="shared" si="45"/>
        <v>0</v>
      </c>
      <c r="F43" s="24">
        <v>1</v>
      </c>
      <c r="G43" s="42">
        <f t="shared" si="44"/>
        <v>0.1</v>
      </c>
      <c r="H43" s="33">
        <f t="shared" si="42"/>
        <v>0</v>
      </c>
      <c r="I43" s="33">
        <f t="shared" si="43"/>
        <v>0</v>
      </c>
      <c r="J43" s="24"/>
    </row>
    <row r="44" spans="1:10" ht="26.5" thickBot="1">
      <c r="A44" s="241" t="s">
        <v>39</v>
      </c>
      <c r="B44" s="76" t="str">
        <f>'Input form'!B42</f>
        <v xml:space="preserve">Spiritual aspirations of the staff are met through opportunities and time for prayer, reflection and formation of the heart </v>
      </c>
      <c r="C44" s="20"/>
      <c r="D44" s="24">
        <f>'Input form'!C42</f>
        <v>0</v>
      </c>
      <c r="E44" s="24">
        <f t="shared" ref="E44:E45" si="46">IF(D44&gt;0,1,0)</f>
        <v>0</v>
      </c>
      <c r="F44" s="24">
        <v>1</v>
      </c>
      <c r="G44" s="42">
        <f t="shared" si="44"/>
        <v>0.1</v>
      </c>
      <c r="H44" s="33">
        <f t="shared" ref="H44:H45" si="47">E44*G44</f>
        <v>0</v>
      </c>
      <c r="I44" s="33">
        <f t="shared" ref="I44:I45" si="48">D44*H44</f>
        <v>0</v>
      </c>
      <c r="J44" s="24"/>
    </row>
    <row r="45" spans="1:10" ht="26.5" thickBot="1">
      <c r="A45" s="241" t="s">
        <v>154</v>
      </c>
      <c r="B45" s="76" t="str">
        <f>'Input form'!B43</f>
        <v xml:space="preserve">The Organisation provides orientation and formation in Caritas identity for all staff and governance members. </v>
      </c>
      <c r="C45" s="20"/>
      <c r="D45" s="24">
        <f>'Input form'!C43</f>
        <v>0</v>
      </c>
      <c r="E45" s="24">
        <f t="shared" si="46"/>
        <v>0</v>
      </c>
      <c r="F45" s="24">
        <v>1</v>
      </c>
      <c r="G45" s="42">
        <f t="shared" si="44"/>
        <v>0.1</v>
      </c>
      <c r="H45" s="33">
        <f t="shared" si="47"/>
        <v>0</v>
      </c>
      <c r="I45" s="33">
        <f t="shared" si="48"/>
        <v>0</v>
      </c>
      <c r="J45" s="24"/>
    </row>
    <row r="46" spans="1:10" ht="26.5" thickBot="1">
      <c r="A46" s="241" t="s">
        <v>153</v>
      </c>
      <c r="B46" s="113" t="str">
        <f>'Input form'!B44</f>
        <v>A security policy, protocols and plans for the security and wellbeing of staff and  third-party workers are in place and adhered to.</v>
      </c>
      <c r="C46" s="20"/>
      <c r="D46" s="24">
        <f>'Input form'!C44</f>
        <v>0</v>
      </c>
      <c r="E46" s="24">
        <f t="shared" si="45"/>
        <v>0</v>
      </c>
      <c r="F46" s="24">
        <v>1</v>
      </c>
      <c r="G46" s="42">
        <f t="shared" si="44"/>
        <v>0.1</v>
      </c>
      <c r="H46" s="33">
        <f t="shared" si="42"/>
        <v>0</v>
      </c>
      <c r="I46" s="33">
        <f t="shared" si="43"/>
        <v>0</v>
      </c>
      <c r="J46" s="24"/>
    </row>
    <row r="47" spans="1:10" ht="26.5" thickBot="1">
      <c r="A47" s="273" t="s">
        <v>40</v>
      </c>
      <c r="B47" s="56" t="str">
        <f>'Input form'!B45</f>
        <v>Strategic Plan: the Organisation has an up-to-date, comprehensive, realistic and clear strategic plan that brings together its vision, mission and specific objectives</v>
      </c>
      <c r="C47" s="21"/>
      <c r="D47" s="27">
        <f t="shared" ref="D47:I47" si="49">SUM(D48:D48)</f>
        <v>0</v>
      </c>
      <c r="E47" s="27">
        <f t="shared" si="49"/>
        <v>0</v>
      </c>
      <c r="F47" s="27">
        <f t="shared" si="49"/>
        <v>1</v>
      </c>
      <c r="G47" s="40">
        <f t="shared" si="49"/>
        <v>1</v>
      </c>
      <c r="H47" s="32">
        <f t="shared" si="49"/>
        <v>0</v>
      </c>
      <c r="I47" s="32">
        <f t="shared" si="49"/>
        <v>0</v>
      </c>
      <c r="J47" s="28">
        <f>IF(H47&gt;0,SUM(I47/H47),0)</f>
        <v>0</v>
      </c>
    </row>
    <row r="48" spans="1:10" ht="26.5" thickBot="1">
      <c r="A48" s="241" t="s">
        <v>41</v>
      </c>
      <c r="B48" s="78" t="str">
        <f>'Input form'!B46</f>
        <v>The Organisation's strategic plan reflects its mission, is developed in a participatory way and is owned and used for operational planning and decision making</v>
      </c>
      <c r="C48" s="20"/>
      <c r="D48" s="24">
        <f>'Input form'!C46</f>
        <v>0</v>
      </c>
      <c r="E48" s="24">
        <f t="shared" si="45"/>
        <v>0</v>
      </c>
      <c r="F48" s="24">
        <v>1</v>
      </c>
      <c r="G48" s="42">
        <f>1/$F$47</f>
        <v>1</v>
      </c>
      <c r="H48" s="33">
        <f t="shared" ref="H48" si="50">E48*G48</f>
        <v>0</v>
      </c>
      <c r="I48" s="33">
        <f t="shared" ref="I48" si="51">D48*H48</f>
        <v>0</v>
      </c>
      <c r="J48" s="24"/>
    </row>
    <row r="49" spans="1:10" ht="26.5" thickBot="1">
      <c r="A49" s="273" t="s">
        <v>42</v>
      </c>
      <c r="B49" s="56" t="str">
        <f>'Input form'!B47</f>
        <v>Fundraising Strategy: the Organisation has a regularly updated fundraising plan for national and international resource mobilisation</v>
      </c>
      <c r="C49" s="20"/>
      <c r="D49" s="27">
        <f t="shared" ref="D49:I49" si="52">SUM(D50:D50)</f>
        <v>0</v>
      </c>
      <c r="E49" s="27">
        <f t="shared" si="52"/>
        <v>0</v>
      </c>
      <c r="F49" s="27">
        <f t="shared" si="52"/>
        <v>1</v>
      </c>
      <c r="G49" s="40">
        <f t="shared" si="52"/>
        <v>1</v>
      </c>
      <c r="H49" s="32">
        <f t="shared" si="52"/>
        <v>0</v>
      </c>
      <c r="I49" s="32">
        <f t="shared" si="52"/>
        <v>0</v>
      </c>
      <c r="J49" s="28">
        <f>IF(H49&gt;0,SUM(I49/H49),0)</f>
        <v>0</v>
      </c>
    </row>
    <row r="50" spans="1:10" ht="26.5" thickBot="1">
      <c r="A50" s="241" t="s">
        <v>43</v>
      </c>
      <c r="B50" s="78" t="str">
        <f>'Input form'!B48</f>
        <v>The Organisation has in place and executes a fundraising strategy/plan that aims to ensure organisational sustainability and seeks diversification both within and beyond the CI network</v>
      </c>
      <c r="C50" s="20"/>
      <c r="D50" s="24">
        <f>'Input form'!C48</f>
        <v>0</v>
      </c>
      <c r="E50" s="24">
        <f t="shared" si="45"/>
        <v>0</v>
      </c>
      <c r="F50" s="24">
        <v>1</v>
      </c>
      <c r="G50" s="42">
        <f>1/$F$49</f>
        <v>1</v>
      </c>
      <c r="H50" s="33">
        <f t="shared" ref="H50" si="53">E50*G50</f>
        <v>0</v>
      </c>
      <c r="I50" s="33">
        <f t="shared" ref="I50" si="54">D50*H50</f>
        <v>0</v>
      </c>
      <c r="J50" s="24"/>
    </row>
    <row r="51" spans="1:10" ht="26.5" thickBot="1">
      <c r="A51" s="273" t="s">
        <v>44</v>
      </c>
      <c r="B51" s="56" t="str">
        <f>'Input form'!B49</f>
        <v>Risk Management: the Organisation assesses internal and external risks that may prevent it from achieving its objectives carefully and regularly. Measures are in place to reduce these risks</v>
      </c>
      <c r="C51" s="20"/>
      <c r="D51" s="27">
        <f t="shared" ref="D51:I51" si="55">SUM(D52:D53)</f>
        <v>0</v>
      </c>
      <c r="E51" s="27">
        <f t="shared" si="55"/>
        <v>0</v>
      </c>
      <c r="F51" s="27">
        <f t="shared" si="55"/>
        <v>2</v>
      </c>
      <c r="G51" s="40">
        <f t="shared" si="55"/>
        <v>1</v>
      </c>
      <c r="H51" s="32">
        <f t="shared" si="55"/>
        <v>0</v>
      </c>
      <c r="I51" s="32">
        <f t="shared" si="55"/>
        <v>0</v>
      </c>
      <c r="J51" s="28">
        <f>IF(H51&gt;0,SUM(I51/H51),0)</f>
        <v>0</v>
      </c>
    </row>
    <row r="52" spans="1:10" ht="39.5" thickBot="1">
      <c r="A52" s="241" t="s">
        <v>45</v>
      </c>
      <c r="B52" s="114" t="str">
        <f>'Input form'!B50</f>
        <v>Risk management mechanisms are in place to identify, assess, prioritize and mitigate internal and external risks (including natural and man-made disasters, safeguarding) and other emerging issues</v>
      </c>
      <c r="C52" s="20"/>
      <c r="D52" s="26">
        <f>'Input form'!C50</f>
        <v>0</v>
      </c>
      <c r="E52" s="24">
        <f t="shared" si="45"/>
        <v>0</v>
      </c>
      <c r="F52" s="26">
        <v>1</v>
      </c>
      <c r="G52" s="43">
        <f>1/$F$51</f>
        <v>0.5</v>
      </c>
      <c r="H52" s="33">
        <f t="shared" ref="H52:H53" si="56">E52*G52</f>
        <v>0</v>
      </c>
      <c r="I52" s="33">
        <f t="shared" ref="I52:I53" si="57">D52*H52</f>
        <v>0</v>
      </c>
      <c r="J52" s="26"/>
    </row>
    <row r="53" spans="1:10" ht="26.5" thickBot="1">
      <c r="A53" s="242" t="s">
        <v>46</v>
      </c>
      <c r="B53" s="76" t="str">
        <f>'Input form'!B51</f>
        <v xml:space="preserve">Relevant insurance is in place to reduce the impact of unforeseen events on people, assets and the continuity of activities </v>
      </c>
      <c r="C53" s="20"/>
      <c r="D53" s="26">
        <f>'Input form'!C51</f>
        <v>0</v>
      </c>
      <c r="E53" s="24">
        <f t="shared" si="45"/>
        <v>0</v>
      </c>
      <c r="F53" s="24">
        <v>1</v>
      </c>
      <c r="G53" s="42">
        <f t="shared" ref="G53" si="58">1/$F$51</f>
        <v>0.5</v>
      </c>
      <c r="H53" s="33">
        <f t="shared" si="56"/>
        <v>0</v>
      </c>
      <c r="I53" s="33">
        <f t="shared" si="57"/>
        <v>0</v>
      </c>
      <c r="J53" s="24"/>
    </row>
    <row r="54" spans="1:10" ht="26.5" thickBot="1">
      <c r="A54" s="273" t="s">
        <v>47</v>
      </c>
      <c r="B54" s="56" t="str">
        <f>'Input form'!B52</f>
        <v>Organisational Learning: the Organisation fosters a culture in which sharing experiences informs the evolution of the organisation</v>
      </c>
      <c r="C54" s="19"/>
      <c r="D54" s="27">
        <f t="shared" ref="D54:I54" si="59">SUM(D55:D56)</f>
        <v>0</v>
      </c>
      <c r="E54" s="27">
        <f t="shared" si="59"/>
        <v>0</v>
      </c>
      <c r="F54" s="27">
        <f t="shared" si="59"/>
        <v>2</v>
      </c>
      <c r="G54" s="40">
        <f t="shared" si="59"/>
        <v>1</v>
      </c>
      <c r="H54" s="32">
        <f t="shared" si="59"/>
        <v>0</v>
      </c>
      <c r="I54" s="32">
        <f t="shared" si="59"/>
        <v>0</v>
      </c>
      <c r="J54" s="28">
        <f>IF(H54&gt;0,SUM(I54/H54),0)</f>
        <v>0</v>
      </c>
    </row>
    <row r="55" spans="1:10" ht="26.5" thickBot="1">
      <c r="A55" s="241" t="s">
        <v>48</v>
      </c>
      <c r="B55" s="114" t="str">
        <f>'Input form'!B53</f>
        <v>Analysis of evaluations, audits, reviews, feedback and complaints is undertaken for learning purposes and shared with relevant stakeholders</v>
      </c>
      <c r="C55" s="20"/>
      <c r="D55" s="24">
        <f>'Input form'!C53</f>
        <v>0</v>
      </c>
      <c r="E55" s="24">
        <f t="shared" si="45"/>
        <v>0</v>
      </c>
      <c r="F55" s="24">
        <v>1</v>
      </c>
      <c r="G55" s="42">
        <f>1/$F$54</f>
        <v>0.5</v>
      </c>
      <c r="H55" s="33">
        <f t="shared" ref="H55:H56" si="60">E55*G55</f>
        <v>0</v>
      </c>
      <c r="I55" s="33">
        <f t="shared" ref="I55:I56" si="61">D55*H55</f>
        <v>0</v>
      </c>
      <c r="J55" s="24"/>
    </row>
    <row r="56" spans="1:10" ht="26.5" thickBot="1">
      <c r="A56" s="241" t="s">
        <v>49</v>
      </c>
      <c r="B56" s="76" t="str">
        <f>'Input form'!B54</f>
        <v xml:space="preserve">Knowledge and experience is shared through participation in sectoral and thematic networks with a view to improve practice and better influence positive social change </v>
      </c>
      <c r="C56" s="20"/>
      <c r="D56" s="24">
        <f>'Input form'!C54</f>
        <v>0</v>
      </c>
      <c r="E56" s="24">
        <f t="shared" si="45"/>
        <v>0</v>
      </c>
      <c r="F56" s="24">
        <v>1</v>
      </c>
      <c r="G56" s="42">
        <f>1/$F$54</f>
        <v>0.5</v>
      </c>
      <c r="H56" s="33">
        <f t="shared" si="60"/>
        <v>0</v>
      </c>
      <c r="I56" s="33">
        <f t="shared" si="61"/>
        <v>0</v>
      </c>
      <c r="J56" s="24"/>
    </row>
    <row r="57" spans="1:10" ht="19" thickBot="1">
      <c r="A57" s="240">
        <v>3</v>
      </c>
      <c r="B57" s="77" t="str">
        <f>'Input form'!B55</f>
        <v>Programme and Finance Accountability</v>
      </c>
      <c r="C57" s="7"/>
      <c r="D57" s="8"/>
      <c r="E57" s="8"/>
      <c r="F57" s="8"/>
      <c r="G57" s="8"/>
      <c r="H57" s="31"/>
      <c r="I57" s="34"/>
      <c r="J57" s="9"/>
    </row>
    <row r="58" spans="1:10" ht="39.5" thickBot="1">
      <c r="A58" s="271" t="s">
        <v>51</v>
      </c>
      <c r="B58" s="56" t="str">
        <f>'Input form'!B56</f>
        <v>Project Management: the Organisation ensures that all projects are in line with its vision and mission and are carried out in accordance with the needs, vulnerabilities and capacities of the local communities</v>
      </c>
      <c r="C58" s="19"/>
      <c r="D58" s="27">
        <f t="shared" ref="D58:I58" si="62">SUM(D59:D64)</f>
        <v>0</v>
      </c>
      <c r="E58" s="27">
        <f t="shared" si="62"/>
        <v>0</v>
      </c>
      <c r="F58" s="27">
        <f t="shared" si="62"/>
        <v>6</v>
      </c>
      <c r="G58" s="40">
        <f t="shared" si="62"/>
        <v>0.99999999999999989</v>
      </c>
      <c r="H58" s="32">
        <f t="shared" si="62"/>
        <v>0</v>
      </c>
      <c r="I58" s="32">
        <f t="shared" si="62"/>
        <v>0</v>
      </c>
      <c r="J58" s="28">
        <f>IF(H58&gt;0,SUM(I58/H58),0)</f>
        <v>0</v>
      </c>
    </row>
    <row r="59" spans="1:10" ht="26.5" thickBot="1">
      <c r="A59" s="241" t="s">
        <v>52</v>
      </c>
      <c r="B59" s="78" t="str">
        <f>'Input form'!B57</f>
        <v>The Organisation ensures appropriate and relevant partner selection and oversight of partner relations</v>
      </c>
      <c r="C59" s="20"/>
      <c r="D59" s="24">
        <f>'Input form'!C57</f>
        <v>0</v>
      </c>
      <c r="E59" s="24">
        <f t="shared" ref="E59:E64" si="63">IF(D59&gt;0,1,0)</f>
        <v>0</v>
      </c>
      <c r="F59" s="24">
        <v>1</v>
      </c>
      <c r="G59" s="42">
        <f t="shared" ref="G59:G64" si="64">1/$F$58</f>
        <v>0.16666666666666666</v>
      </c>
      <c r="H59" s="33">
        <f t="shared" ref="H59:H64" si="65">E59*G59</f>
        <v>0</v>
      </c>
      <c r="I59" s="33">
        <f t="shared" ref="I59:I64" si="66">D59*H59</f>
        <v>0</v>
      </c>
      <c r="J59" s="24"/>
    </row>
    <row r="60" spans="1:10" ht="39.5" thickBot="1">
      <c r="A60" s="241" t="s">
        <v>53</v>
      </c>
      <c r="B60" s="76" t="str">
        <f>'Input form'!B58</f>
        <v xml:space="preserve">Programmes are designed in order to benefit the local community and promote recovery and development.  They are realistic and evidence based, and take the needs, vulnerabilities and capacities of different groups into account </v>
      </c>
      <c r="C60" s="20"/>
      <c r="D60" s="24">
        <f>'Input form'!C58</f>
        <v>0</v>
      </c>
      <c r="E60" s="24">
        <f t="shared" si="63"/>
        <v>0</v>
      </c>
      <c r="F60" s="24">
        <v>1</v>
      </c>
      <c r="G60" s="42">
        <f t="shared" si="64"/>
        <v>0.16666666666666666</v>
      </c>
      <c r="H60" s="33">
        <f t="shared" si="65"/>
        <v>0</v>
      </c>
      <c r="I60" s="33">
        <f t="shared" si="66"/>
        <v>0</v>
      </c>
      <c r="J60" s="24"/>
    </row>
    <row r="61" spans="1:10" ht="15.65" customHeight="1" thickBot="1">
      <c r="A61" s="241" t="s">
        <v>54</v>
      </c>
      <c r="B61" s="76" t="str">
        <f>'Input form'!B59</f>
        <v xml:space="preserve">The organisation ensures that the context and stakeholders are systematically, objectively and continuously  analysed and that start-up activities are conducted. This includes ensuring timely financial start-up, project implementation planning and staff recruitment. </v>
      </c>
      <c r="C61" s="20"/>
      <c r="D61" s="24">
        <f>'Input form'!C59</f>
        <v>0</v>
      </c>
      <c r="E61" s="24">
        <f t="shared" si="63"/>
        <v>0</v>
      </c>
      <c r="F61" s="24">
        <v>1</v>
      </c>
      <c r="G61" s="42">
        <f t="shared" si="64"/>
        <v>0.16666666666666666</v>
      </c>
      <c r="H61" s="33">
        <f t="shared" si="65"/>
        <v>0</v>
      </c>
      <c r="I61" s="33">
        <f t="shared" si="66"/>
        <v>0</v>
      </c>
      <c r="J61" s="24"/>
    </row>
    <row r="62" spans="1:10" ht="26.5" thickBot="1">
      <c r="A62" s="241" t="s">
        <v>55</v>
      </c>
      <c r="B62" s="76" t="str">
        <f>'Input form'!B60</f>
        <v>Projects are implemented with the active involvement of the communities, using sound planning and result monitoring, with accountability to stakeholders</v>
      </c>
      <c r="C62" s="20"/>
      <c r="D62" s="24">
        <f>'Input form'!C60</f>
        <v>0</v>
      </c>
      <c r="E62" s="24">
        <f t="shared" si="63"/>
        <v>0</v>
      </c>
      <c r="F62" s="24">
        <v>1</v>
      </c>
      <c r="G62" s="42">
        <f t="shared" si="64"/>
        <v>0.16666666666666666</v>
      </c>
      <c r="H62" s="33">
        <f t="shared" si="65"/>
        <v>0</v>
      </c>
      <c r="I62" s="33">
        <f t="shared" si="66"/>
        <v>0</v>
      </c>
      <c r="J62" s="24"/>
    </row>
    <row r="63" spans="1:10" ht="15" thickBot="1">
      <c r="A63" s="241" t="s">
        <v>242</v>
      </c>
      <c r="B63" s="76" t="str">
        <f>'Input form'!B61</f>
        <v>Project closure is timely, responsive and accountable to all stakeholders</v>
      </c>
      <c r="C63" s="20"/>
      <c r="D63" s="24">
        <f>'Input form'!C61</f>
        <v>0</v>
      </c>
      <c r="E63" s="24">
        <f t="shared" si="63"/>
        <v>0</v>
      </c>
      <c r="F63" s="24">
        <v>1</v>
      </c>
      <c r="G63" s="42">
        <f t="shared" si="64"/>
        <v>0.16666666666666666</v>
      </c>
      <c r="H63" s="33">
        <f t="shared" si="65"/>
        <v>0</v>
      </c>
      <c r="I63" s="33">
        <f t="shared" si="66"/>
        <v>0</v>
      </c>
      <c r="J63" s="24"/>
    </row>
    <row r="64" spans="1:10" ht="26.5" thickBot="1">
      <c r="A64" s="241" t="s">
        <v>350</v>
      </c>
      <c r="B64" s="76" t="str">
        <f>'Input form'!B62</f>
        <v>There is active and inclusive community engagement in all stages of the programme cycle that builds on and strengthens existing community structures, resources and capacities</v>
      </c>
      <c r="C64" s="20"/>
      <c r="D64" s="24">
        <f>'Input form'!C62</f>
        <v>0</v>
      </c>
      <c r="E64" s="24">
        <f t="shared" si="63"/>
        <v>0</v>
      </c>
      <c r="F64" s="24">
        <v>1</v>
      </c>
      <c r="G64" s="42">
        <f t="shared" si="64"/>
        <v>0.16666666666666666</v>
      </c>
      <c r="H64" s="33">
        <f t="shared" si="65"/>
        <v>0</v>
      </c>
      <c r="I64" s="33">
        <f t="shared" si="66"/>
        <v>0</v>
      </c>
      <c r="J64" s="24"/>
    </row>
    <row r="65" spans="1:10" ht="26.5" thickBot="1">
      <c r="A65" s="274" t="s">
        <v>56</v>
      </c>
      <c r="B65" s="57" t="str">
        <f>'Input form'!B63</f>
        <v>Project Quality: the Organisation ensures that all projects are carried out in accordance with appropriate technical standards</v>
      </c>
      <c r="C65" s="19"/>
      <c r="D65" s="27">
        <f>SUM(D66:D70)</f>
        <v>0</v>
      </c>
      <c r="E65" s="27">
        <f t="shared" ref="E65:I65" si="67">SUM(E66:E70)</f>
        <v>0</v>
      </c>
      <c r="F65" s="27">
        <f t="shared" si="67"/>
        <v>5</v>
      </c>
      <c r="G65" s="40">
        <f t="shared" si="67"/>
        <v>1</v>
      </c>
      <c r="H65" s="32">
        <f t="shared" si="67"/>
        <v>0</v>
      </c>
      <c r="I65" s="32">
        <f t="shared" si="67"/>
        <v>0</v>
      </c>
      <c r="J65" s="28">
        <f>IF(H65&gt;0,SUM(I65/H65),0)</f>
        <v>0</v>
      </c>
    </row>
    <row r="66" spans="1:10" ht="26.5" thickBot="1">
      <c r="A66" s="241" t="s">
        <v>57</v>
      </c>
      <c r="B66" s="76" t="str">
        <f>'Input form'!B64</f>
        <v>A standard procedure for allocating direct as well as indirect costs (incl. staff costs) to activities, and seeking partner agreement for covering all costs as part of project contracts, is in place</v>
      </c>
      <c r="C66" s="20"/>
      <c r="D66" s="24">
        <f>'Input form'!C64</f>
        <v>0</v>
      </c>
      <c r="E66" s="24">
        <f t="shared" si="45"/>
        <v>0</v>
      </c>
      <c r="F66" s="24">
        <v>1</v>
      </c>
      <c r="G66" s="42">
        <f>1/$F$65</f>
        <v>0.2</v>
      </c>
      <c r="H66" s="33">
        <f t="shared" ref="H66:H70" si="68">E66*G66</f>
        <v>0</v>
      </c>
      <c r="I66" s="33">
        <f t="shared" ref="I66:I70" si="69">D66*H66</f>
        <v>0</v>
      </c>
      <c r="J66" s="24"/>
    </row>
    <row r="67" spans="1:10" ht="15" thickBot="1">
      <c r="A67" s="241" t="s">
        <v>58</v>
      </c>
      <c r="B67" s="113" t="str">
        <f>'Input form'!B65</f>
        <v>Programme budgets are realistic and regularly monitored and reported against</v>
      </c>
      <c r="C67" s="20"/>
      <c r="D67" s="24">
        <f>'Input form'!C65</f>
        <v>0</v>
      </c>
      <c r="E67" s="24">
        <f t="shared" ref="E67" si="70">IF(D67&gt;0,1,0)</f>
        <v>0</v>
      </c>
      <c r="F67" s="24">
        <v>1</v>
      </c>
      <c r="G67" s="42">
        <f t="shared" ref="G67:G70" si="71">1/$F$65</f>
        <v>0.2</v>
      </c>
      <c r="H67" s="33">
        <f t="shared" ref="H67" si="72">E67*G67</f>
        <v>0</v>
      </c>
      <c r="I67" s="33">
        <f t="shared" ref="I67" si="73">D67*H67</f>
        <v>0</v>
      </c>
      <c r="J67" s="24"/>
    </row>
    <row r="68" spans="1:10" ht="26.5" thickBot="1">
      <c r="A68" s="241" t="s">
        <v>59</v>
      </c>
      <c r="B68" s="76" t="str">
        <f>'Input form'!B66</f>
        <v>The tools/processes contained in the CI Toolkit are used when applying for CI Emergency Appeal funds</v>
      </c>
      <c r="C68" s="20"/>
      <c r="D68" s="24">
        <f>'Input form'!C66</f>
        <v>0</v>
      </c>
      <c r="E68" s="24">
        <f t="shared" ref="E68:E69" si="74">IF(D68&gt;0,1,0)</f>
        <v>0</v>
      </c>
      <c r="F68" s="24">
        <v>1</v>
      </c>
      <c r="G68" s="42">
        <f t="shared" si="71"/>
        <v>0.2</v>
      </c>
      <c r="H68" s="33">
        <f t="shared" ref="H68:H69" si="75">E68*G68</f>
        <v>0</v>
      </c>
      <c r="I68" s="33">
        <f t="shared" ref="I68:I69" si="76">D68*H68</f>
        <v>0</v>
      </c>
      <c r="J68" s="24"/>
    </row>
    <row r="69" spans="1:10" ht="26.5" thickBot="1">
      <c r="A69" s="241" t="s">
        <v>60</v>
      </c>
      <c r="B69" s="76" t="str">
        <f>'Input form'!B67</f>
        <v>Program staff responsible for emergency response are oriented on the CI Emergency Guidelines in their induction and ongoing development, and understand how they function</v>
      </c>
      <c r="C69" s="20"/>
      <c r="D69" s="24">
        <f>'Input form'!C67</f>
        <v>0</v>
      </c>
      <c r="E69" s="24">
        <f t="shared" si="74"/>
        <v>0</v>
      </c>
      <c r="F69" s="24">
        <v>1</v>
      </c>
      <c r="G69" s="42">
        <f t="shared" si="71"/>
        <v>0.2</v>
      </c>
      <c r="H69" s="33">
        <f t="shared" si="75"/>
        <v>0</v>
      </c>
      <c r="I69" s="33">
        <f t="shared" si="76"/>
        <v>0</v>
      </c>
      <c r="J69" s="24"/>
    </row>
    <row r="70" spans="1:10" ht="26.5" thickBot="1">
      <c r="A70" s="241" t="s">
        <v>61</v>
      </c>
      <c r="B70" s="76" t="str">
        <f>'Input form'!B68</f>
        <v xml:space="preserve">Disaster risk is assessed, and where relevant, preparedness plans and an emergency response strategy/plan are developed </v>
      </c>
      <c r="C70" s="20"/>
      <c r="D70" s="24">
        <f>'Input form'!C68</f>
        <v>0</v>
      </c>
      <c r="E70" s="24">
        <f t="shared" si="45"/>
        <v>0</v>
      </c>
      <c r="F70" s="24">
        <v>1</v>
      </c>
      <c r="G70" s="42">
        <f t="shared" si="71"/>
        <v>0.2</v>
      </c>
      <c r="H70" s="33">
        <f t="shared" si="68"/>
        <v>0</v>
      </c>
      <c r="I70" s="33">
        <f t="shared" si="69"/>
        <v>0</v>
      </c>
      <c r="J70" s="24"/>
    </row>
    <row r="71" spans="1:10" ht="39.5" thickBot="1">
      <c r="A71" s="271" t="s">
        <v>62</v>
      </c>
      <c r="B71" s="56" t="str">
        <f>'Input form'!B69</f>
        <v>Financial Planning: the Organisation has translated its strategic objectives into multi-annual plans that are drawn up in order to achieve these objectives. Within this framework annual budgets are approved before the start of their respective periods</v>
      </c>
      <c r="C71" s="19"/>
      <c r="D71" s="27">
        <f t="shared" ref="D71:I71" si="77">SUM(D72:D72)</f>
        <v>0</v>
      </c>
      <c r="E71" s="27">
        <f t="shared" si="77"/>
        <v>0</v>
      </c>
      <c r="F71" s="27">
        <f t="shared" si="77"/>
        <v>1</v>
      </c>
      <c r="G71" s="40">
        <f t="shared" si="77"/>
        <v>1</v>
      </c>
      <c r="H71" s="32">
        <f t="shared" si="77"/>
        <v>0</v>
      </c>
      <c r="I71" s="32">
        <f t="shared" si="77"/>
        <v>0</v>
      </c>
      <c r="J71" s="28">
        <f>IF(H71&gt;0,SUM(I71/H71),0)</f>
        <v>0</v>
      </c>
    </row>
    <row r="72" spans="1:10" ht="15" thickBot="1">
      <c r="A72" s="241" t="s">
        <v>63</v>
      </c>
      <c r="B72" s="78" t="str">
        <f>'Input form'!B70</f>
        <v>Annual budgets are realistic and reflect strategic and operational plans</v>
      </c>
      <c r="C72" s="20"/>
      <c r="D72" s="24">
        <f>'Input form'!C70</f>
        <v>0</v>
      </c>
      <c r="E72" s="24">
        <f t="shared" si="45"/>
        <v>0</v>
      </c>
      <c r="F72" s="24">
        <v>1</v>
      </c>
      <c r="G72" s="42">
        <f>1/$F$71</f>
        <v>1</v>
      </c>
      <c r="H72" s="33">
        <f t="shared" ref="H72" si="78">E72*G72</f>
        <v>0</v>
      </c>
      <c r="I72" s="33">
        <f t="shared" ref="I72" si="79">D72*H72</f>
        <v>0</v>
      </c>
      <c r="J72" s="24"/>
    </row>
    <row r="73" spans="1:10" ht="26.5" thickBot="1">
      <c r="A73" s="271" t="s">
        <v>64</v>
      </c>
      <c r="B73" s="56" t="str">
        <f>'Input form'!B71</f>
        <v>Financial Management: the Organisation exercises stewardship in the management of its financial resources, while carefully ensuring the reliability of its financial information</v>
      </c>
      <c r="C73" s="19"/>
      <c r="D73" s="27">
        <f>SUM(D74:D79)</f>
        <v>0</v>
      </c>
      <c r="E73" s="27">
        <f t="shared" ref="E73:I73" si="80">SUM(E74:E79)</f>
        <v>0</v>
      </c>
      <c r="F73" s="27">
        <f t="shared" si="80"/>
        <v>6</v>
      </c>
      <c r="G73" s="40">
        <f t="shared" si="80"/>
        <v>0.99999999999999989</v>
      </c>
      <c r="H73" s="32">
        <f t="shared" si="80"/>
        <v>0</v>
      </c>
      <c r="I73" s="32">
        <f t="shared" si="80"/>
        <v>0</v>
      </c>
      <c r="J73" s="28">
        <f>IF(H73&gt;0,SUM(I73/H73),0)</f>
        <v>0</v>
      </c>
    </row>
    <row r="74" spans="1:10" ht="26.5" thickBot="1">
      <c r="A74" s="241" t="s">
        <v>65</v>
      </c>
      <c r="B74" s="78" t="str">
        <f>'Input form'!B72</f>
        <v>The Treasurer oversees the system for all financial transactions, which includes a separation of duties between preparation and approval of transactions</v>
      </c>
      <c r="C74" s="20"/>
      <c r="D74" s="24">
        <f>'Input form'!C72</f>
        <v>0</v>
      </c>
      <c r="E74" s="24">
        <f>IF(D74&gt;0,1,0)</f>
        <v>0</v>
      </c>
      <c r="F74" s="24">
        <v>1</v>
      </c>
      <c r="G74" s="42">
        <f t="shared" ref="G74:G77" si="81">1/$F$73</f>
        <v>0.16666666666666666</v>
      </c>
      <c r="H74" s="33">
        <f t="shared" ref="H74:H77" si="82">E74*G74</f>
        <v>0</v>
      </c>
      <c r="I74" s="33">
        <f t="shared" ref="I74:I77" si="83">D74*H74</f>
        <v>0</v>
      </c>
      <c r="J74" s="24"/>
    </row>
    <row r="75" spans="1:10" ht="15" thickBot="1">
      <c r="A75" s="241" t="s">
        <v>66</v>
      </c>
      <c r="B75" s="76" t="str">
        <f>'Input form'!B73</f>
        <v>An accounting system with built-in double entry control mechanisms is in place and applied</v>
      </c>
      <c r="C75" s="20"/>
      <c r="D75" s="24">
        <f>'Input form'!C73</f>
        <v>0</v>
      </c>
      <c r="E75" s="24">
        <f>IF(D75&gt;0,1,0)</f>
        <v>0</v>
      </c>
      <c r="F75" s="24">
        <v>1</v>
      </c>
      <c r="G75" s="42">
        <f t="shared" si="81"/>
        <v>0.16666666666666666</v>
      </c>
      <c r="H75" s="33">
        <f t="shared" si="82"/>
        <v>0</v>
      </c>
      <c r="I75" s="33">
        <f t="shared" si="83"/>
        <v>0</v>
      </c>
      <c r="J75" s="24"/>
    </row>
    <row r="76" spans="1:10" ht="26.5" thickBot="1">
      <c r="A76" s="241" t="s">
        <v>246</v>
      </c>
      <c r="B76" s="113" t="str">
        <f>'Input form'!B74</f>
        <v xml:space="preserve">Executive management regularly evaluates internal controls and takes corrective action as appropriate </v>
      </c>
      <c r="C76" s="20"/>
      <c r="D76" s="24">
        <f>'Input form'!C74</f>
        <v>0</v>
      </c>
      <c r="E76" s="24">
        <f>IF(D76&gt;0,1,0)</f>
        <v>0</v>
      </c>
      <c r="F76" s="24">
        <v>1</v>
      </c>
      <c r="G76" s="42">
        <f t="shared" si="81"/>
        <v>0.16666666666666666</v>
      </c>
      <c r="H76" s="33">
        <f t="shared" si="82"/>
        <v>0</v>
      </c>
      <c r="I76" s="33">
        <f t="shared" si="83"/>
        <v>0</v>
      </c>
      <c r="J76" s="24"/>
    </row>
    <row r="77" spans="1:10" ht="39.5" thickBot="1">
      <c r="A77" s="241" t="s">
        <v>247</v>
      </c>
      <c r="B77" s="76" t="str">
        <f>'Input form'!B75</f>
        <v>Policies and procedures that realistically reduce the risk of fraud, corruption, money laundering and misappropriation, including the use of funds for terrorist activities, are in place. Appropriate action is taken where risks or breaches of procedure are identified</v>
      </c>
      <c r="C77" s="20"/>
      <c r="D77" s="24">
        <f>'Input form'!C75</f>
        <v>0</v>
      </c>
      <c r="E77" s="24">
        <f>IF(D77&gt;0,1,0)</f>
        <v>0</v>
      </c>
      <c r="F77" s="24">
        <v>1</v>
      </c>
      <c r="G77" s="42">
        <f t="shared" si="81"/>
        <v>0.16666666666666666</v>
      </c>
      <c r="H77" s="33">
        <f t="shared" si="82"/>
        <v>0</v>
      </c>
      <c r="I77" s="33">
        <f t="shared" si="83"/>
        <v>0</v>
      </c>
      <c r="J77" s="24"/>
    </row>
    <row r="78" spans="1:10" ht="39.5" thickBot="1">
      <c r="A78" s="241" t="s">
        <v>248</v>
      </c>
      <c r="B78" s="78" t="str">
        <f>'Input form'!B76</f>
        <v xml:space="preserve">Financial monitoring and reporting is undertaken regularly and in accordance with reporting standards (made) applicable to not-for-profit organisations, such as IAS (International Accounting Standards) or US-GAAP (Generally Accepted Accounting Principles) </v>
      </c>
      <c r="C78" s="20"/>
      <c r="D78" s="24">
        <f>'Input form'!C76</f>
        <v>0</v>
      </c>
      <c r="E78" s="24">
        <f t="shared" ref="E78:E104" si="84">IF(D78&gt;0,1,0)</f>
        <v>0</v>
      </c>
      <c r="F78" s="24">
        <v>1</v>
      </c>
      <c r="G78" s="42">
        <f>1/$F$73</f>
        <v>0.16666666666666666</v>
      </c>
      <c r="H78" s="33">
        <f t="shared" ref="H78:H79" si="85">E78*G78</f>
        <v>0</v>
      </c>
      <c r="I78" s="33">
        <f t="shared" ref="I78:I79" si="86">D78*H78</f>
        <v>0</v>
      </c>
      <c r="J78" s="24"/>
    </row>
    <row r="79" spans="1:10" ht="39.5" thickBot="1">
      <c r="A79" s="241" t="s">
        <v>249</v>
      </c>
      <c r="B79" s="76" t="str">
        <f>'Input form'!B77</f>
        <v>Procedures are in place and applied to ensure that property (including property titles, deeds and notarial acts), financial and project documents are stored regularly, securely and easily accessible in accordance with national (tax) laws, audit requirements and project agreements.</v>
      </c>
      <c r="C79" s="22"/>
      <c r="D79" s="24">
        <f>'Input form'!C77</f>
        <v>0</v>
      </c>
      <c r="E79" s="24">
        <f t="shared" si="84"/>
        <v>0</v>
      </c>
      <c r="F79" s="24">
        <v>1</v>
      </c>
      <c r="G79" s="42">
        <f t="shared" ref="G79" si="87">1/$F$73</f>
        <v>0.16666666666666666</v>
      </c>
      <c r="H79" s="33">
        <f t="shared" si="85"/>
        <v>0</v>
      </c>
      <c r="I79" s="33">
        <f t="shared" si="86"/>
        <v>0</v>
      </c>
      <c r="J79" s="24"/>
    </row>
    <row r="80" spans="1:10" ht="26.5" thickBot="1">
      <c r="A80" s="273" t="s">
        <v>67</v>
      </c>
      <c r="B80" s="56" t="str">
        <f>'Input form'!B78</f>
        <v>Procurement Policy: the Organisation has and applies a procurement policy describing the approved procedures and supervision of the tendering and purchasing process</v>
      </c>
      <c r="C80" s="20"/>
      <c r="D80" s="27">
        <f t="shared" ref="D80:I80" si="88">SUM(D81:D81)</f>
        <v>0</v>
      </c>
      <c r="E80" s="27">
        <f t="shared" si="88"/>
        <v>0</v>
      </c>
      <c r="F80" s="27">
        <f t="shared" si="88"/>
        <v>1</v>
      </c>
      <c r="G80" s="40">
        <f t="shared" si="88"/>
        <v>1</v>
      </c>
      <c r="H80" s="32">
        <f t="shared" si="88"/>
        <v>0</v>
      </c>
      <c r="I80" s="32">
        <f t="shared" si="88"/>
        <v>0</v>
      </c>
      <c r="J80" s="28">
        <f>IF(H80&gt;0,SUM(I80/H80),0)</f>
        <v>0</v>
      </c>
    </row>
    <row r="81" spans="1:10" ht="26.5" thickBot="1">
      <c r="A81" s="241" t="s">
        <v>68</v>
      </c>
      <c r="B81" s="114" t="str">
        <f>'Input form'!B79</f>
        <v xml:space="preserve">The Organisation applies a procurement policy describing the approved procedure and supervision to oversee the tendering and purchasing process </v>
      </c>
      <c r="C81" s="20"/>
      <c r="D81" s="24">
        <f>'Input form'!C79</f>
        <v>0</v>
      </c>
      <c r="E81" s="24">
        <f t="shared" si="84"/>
        <v>0</v>
      </c>
      <c r="F81" s="24">
        <v>1</v>
      </c>
      <c r="G81" s="42">
        <f>1/$F$80</f>
        <v>1</v>
      </c>
      <c r="H81" s="33">
        <f t="shared" ref="H81" si="89">E81*G81</f>
        <v>0</v>
      </c>
      <c r="I81" s="33">
        <f t="shared" ref="I81" si="90">D81*H81</f>
        <v>0</v>
      </c>
      <c r="J81" s="24"/>
    </row>
    <row r="82" spans="1:10" ht="39.5" thickBot="1">
      <c r="A82" s="273" t="s">
        <v>69</v>
      </c>
      <c r="B82" s="56" t="str">
        <f>'Input form'!B80</f>
        <v>Assets Management: the Organisation demonstrates good stewardship of resources by ensuring proper procedures to guarantee the existence, maintenance and safety of all capital assets, such as: buildings, vehicle fleet and information technology equipment</v>
      </c>
      <c r="C82" s="20"/>
      <c r="D82" s="27">
        <f t="shared" ref="D82:I82" si="91">SUM(D83:D85)</f>
        <v>0</v>
      </c>
      <c r="E82" s="27">
        <f t="shared" si="91"/>
        <v>0</v>
      </c>
      <c r="F82" s="27">
        <f t="shared" si="91"/>
        <v>3</v>
      </c>
      <c r="G82" s="40">
        <f t="shared" si="91"/>
        <v>1</v>
      </c>
      <c r="H82" s="32">
        <f t="shared" si="91"/>
        <v>0</v>
      </c>
      <c r="I82" s="32">
        <f t="shared" si="91"/>
        <v>0</v>
      </c>
      <c r="J82" s="28">
        <f>IF(H82&gt;0,SUM(I82/H82),0)</f>
        <v>0</v>
      </c>
    </row>
    <row r="83" spans="1:10" ht="26.5" thickBot="1">
      <c r="A83" s="241" t="s">
        <v>70</v>
      </c>
      <c r="B83" s="78" t="str">
        <f>'Input form'!B81</f>
        <v>Fixed assets and their functioning are protected and managed in line with the principle of good stewardship</v>
      </c>
      <c r="C83" s="20"/>
      <c r="D83" s="24">
        <f>'Input form'!C81</f>
        <v>0</v>
      </c>
      <c r="E83" s="24">
        <f t="shared" si="84"/>
        <v>0</v>
      </c>
      <c r="F83" s="24">
        <v>1</v>
      </c>
      <c r="G83" s="42">
        <f>1/$F$82</f>
        <v>0.33333333333333331</v>
      </c>
      <c r="H83" s="33">
        <f t="shared" ref="H83:H85" si="92">E83*G83</f>
        <v>0</v>
      </c>
      <c r="I83" s="33">
        <f t="shared" ref="I83:I85" si="93">D83*H83</f>
        <v>0</v>
      </c>
      <c r="J83" s="24"/>
    </row>
    <row r="84" spans="1:10" ht="28.25" customHeight="1" thickBot="1">
      <c r="A84" s="241" t="s">
        <v>71</v>
      </c>
      <c r="B84" s="76" t="str">
        <f>'Input form'!B82</f>
        <v>The size, use and maintenance of the vehicle fleet is managed so as to control costs and prevent misuse</v>
      </c>
      <c r="C84" s="20"/>
      <c r="D84" s="24">
        <f>'Input form'!C82</f>
        <v>0</v>
      </c>
      <c r="E84" s="24">
        <f t="shared" si="84"/>
        <v>0</v>
      </c>
      <c r="F84" s="24">
        <v>1</v>
      </c>
      <c r="G84" s="42">
        <f t="shared" ref="G84:G85" si="94">1/$F$82</f>
        <v>0.33333333333333331</v>
      </c>
      <c r="H84" s="33">
        <f t="shared" si="92"/>
        <v>0</v>
      </c>
      <c r="I84" s="33">
        <f t="shared" si="93"/>
        <v>0</v>
      </c>
      <c r="J84" s="24"/>
    </row>
    <row r="85" spans="1:10" ht="26.5" thickBot="1">
      <c r="A85" s="241" t="s">
        <v>72</v>
      </c>
      <c r="B85" s="76" t="str">
        <f>'Input form'!B83</f>
        <v>ICT policies and procedures are in place that, at a minimum, cover data security, acceptable use, and the management of hardware and software lifecycle</v>
      </c>
      <c r="C85" s="20"/>
      <c r="D85" s="24">
        <f>'Input form'!C83</f>
        <v>0</v>
      </c>
      <c r="E85" s="24">
        <f t="shared" si="84"/>
        <v>0</v>
      </c>
      <c r="F85" s="24">
        <v>1</v>
      </c>
      <c r="G85" s="42">
        <f t="shared" si="94"/>
        <v>0.33333333333333331</v>
      </c>
      <c r="H85" s="33">
        <f t="shared" si="92"/>
        <v>0</v>
      </c>
      <c r="I85" s="33">
        <f t="shared" si="93"/>
        <v>0</v>
      </c>
      <c r="J85" s="24"/>
    </row>
    <row r="86" spans="1:10" ht="45" customHeight="1" thickBot="1">
      <c r="A86" s="273" t="s">
        <v>73</v>
      </c>
      <c r="B86" s="56" t="str">
        <f>'Input form'!B84</f>
        <v>Fund Management: the Organisation manages its unrestricted and restricted funds in accordance with their intended purposes</v>
      </c>
      <c r="C86" s="20"/>
      <c r="D86" s="27">
        <f t="shared" ref="D86:I86" si="95">SUM(D87:D88)</f>
        <v>0</v>
      </c>
      <c r="E86" s="27">
        <f t="shared" si="95"/>
        <v>0</v>
      </c>
      <c r="F86" s="27">
        <f t="shared" si="95"/>
        <v>2</v>
      </c>
      <c r="G86" s="40">
        <f t="shared" si="95"/>
        <v>1</v>
      </c>
      <c r="H86" s="32">
        <f t="shared" si="95"/>
        <v>0</v>
      </c>
      <c r="I86" s="32">
        <f t="shared" si="95"/>
        <v>0</v>
      </c>
      <c r="J86" s="28">
        <f>IF(H86&gt;0,SUM(I86/H86),0)</f>
        <v>0</v>
      </c>
    </row>
    <row r="87" spans="1:10" ht="28.25" customHeight="1" thickBot="1">
      <c r="A87" s="241" t="s">
        <v>74</v>
      </c>
      <c r="B87" s="78" t="str">
        <f>'Input form'!B85</f>
        <v>The Organisation ensures sufficient unrestricted funds so that, should a substantial part of operations cease, financial liabilities and commitments can be met</v>
      </c>
      <c r="C87" s="20"/>
      <c r="D87" s="24">
        <f>'Input form'!C85</f>
        <v>0</v>
      </c>
      <c r="E87" s="24">
        <f t="shared" si="84"/>
        <v>0</v>
      </c>
      <c r="F87" s="24">
        <v>1</v>
      </c>
      <c r="G87" s="42">
        <f>1/$F$86</f>
        <v>0.5</v>
      </c>
      <c r="H87" s="33">
        <f t="shared" ref="H87:H88" si="96">E87*G87</f>
        <v>0</v>
      </c>
      <c r="I87" s="33">
        <f t="shared" ref="I87:I88" si="97">D87*H87</f>
        <v>0</v>
      </c>
      <c r="J87" s="24"/>
    </row>
    <row r="88" spans="1:10" ht="26.5" thickBot="1">
      <c r="A88" s="241" t="s">
        <v>75</v>
      </c>
      <c r="B88" s="76" t="str">
        <f>'Input form'!B86</f>
        <v>Funds are managed according to the purposes for which they have been received, and administered accordingly in the accounts.</v>
      </c>
      <c r="C88" s="20"/>
      <c r="D88" s="24">
        <f>'Input form'!C86</f>
        <v>0</v>
      </c>
      <c r="E88" s="24">
        <f t="shared" si="84"/>
        <v>0</v>
      </c>
      <c r="F88" s="24">
        <v>1</v>
      </c>
      <c r="G88" s="42">
        <f t="shared" ref="G88" si="98">1/$F$86</f>
        <v>0.5</v>
      </c>
      <c r="H88" s="33">
        <f t="shared" si="96"/>
        <v>0</v>
      </c>
      <c r="I88" s="33">
        <f t="shared" si="97"/>
        <v>0</v>
      </c>
      <c r="J88" s="24"/>
    </row>
    <row r="89" spans="1:10" ht="26.5" thickBot="1">
      <c r="A89" s="272" t="s">
        <v>76</v>
      </c>
      <c r="B89" s="57" t="str">
        <f>'Input form'!B87</f>
        <v>Auditing: the Organisation's annual financial statements are audited by an external auditor, and the Organisation undertakes independent internal audits</v>
      </c>
      <c r="C89" s="20"/>
      <c r="D89" s="27">
        <f t="shared" ref="D89:I89" si="99">SUM(D90:D92)</f>
        <v>0</v>
      </c>
      <c r="E89" s="27">
        <f t="shared" si="99"/>
        <v>0</v>
      </c>
      <c r="F89" s="27">
        <f t="shared" si="99"/>
        <v>3</v>
      </c>
      <c r="G89" s="40">
        <f t="shared" si="99"/>
        <v>1</v>
      </c>
      <c r="H89" s="32">
        <f t="shared" si="99"/>
        <v>0</v>
      </c>
      <c r="I89" s="32">
        <f t="shared" si="99"/>
        <v>0</v>
      </c>
      <c r="J89" s="28">
        <f>IF(H89&gt;0,SUM(I89/H89),0)</f>
        <v>0</v>
      </c>
    </row>
    <row r="90" spans="1:10" ht="39.5" thickBot="1">
      <c r="A90" s="241" t="s">
        <v>77</v>
      </c>
      <c r="B90" s="78" t="str">
        <f>'Input form'!B88</f>
        <v>The auditor is selected in a transparent process from trustworthy and impartial candidates at reputable firms (preferably members of the national auditors association). They are engaged, evaluated and dismissed by the Organisation’s governance</v>
      </c>
      <c r="C90" s="20"/>
      <c r="D90" s="24">
        <f>'Input form'!C88</f>
        <v>0</v>
      </c>
      <c r="E90" s="24">
        <f t="shared" si="84"/>
        <v>0</v>
      </c>
      <c r="F90" s="24">
        <v>1</v>
      </c>
      <c r="G90" s="42">
        <f t="shared" ref="G90:G92" si="100">1/$F$89</f>
        <v>0.33333333333333331</v>
      </c>
      <c r="H90" s="33">
        <f t="shared" ref="H90:H92" si="101">E90*G90</f>
        <v>0</v>
      </c>
      <c r="I90" s="33">
        <f t="shared" ref="I90:I92" si="102">D90*H90</f>
        <v>0</v>
      </c>
      <c r="J90" s="24"/>
    </row>
    <row r="91" spans="1:10" ht="39.5" thickBot="1">
      <c r="A91" s="241" t="s">
        <v>78</v>
      </c>
      <c r="B91" s="76" t="str">
        <f>'Input form'!B89</f>
        <v xml:space="preserve">The auditor is required to deliver, together with the auditor's opinion, a management letter addressing weaknesses in systems and operating procedures, and including corrective action planned by executive management </v>
      </c>
      <c r="C91" s="20"/>
      <c r="D91" s="24">
        <f>'Input form'!C89</f>
        <v>0</v>
      </c>
      <c r="E91" s="24">
        <f t="shared" si="84"/>
        <v>0</v>
      </c>
      <c r="F91" s="24">
        <v>1</v>
      </c>
      <c r="G91" s="42">
        <f t="shared" si="100"/>
        <v>0.33333333333333331</v>
      </c>
      <c r="H91" s="33">
        <f t="shared" si="101"/>
        <v>0</v>
      </c>
      <c r="I91" s="33">
        <f t="shared" si="102"/>
        <v>0</v>
      </c>
      <c r="J91" s="24"/>
    </row>
    <row r="92" spans="1:10" ht="26.5" thickBot="1">
      <c r="A92" s="241" t="s">
        <v>79</v>
      </c>
      <c r="B92" s="76" t="str">
        <f>'Input form'!B90</f>
        <v>Internal audit is undertaken on a regular basis to prevent, anticipate and rectify anomalies in the financial and management systems and to improve performance</v>
      </c>
      <c r="C92" s="22"/>
      <c r="D92" s="24">
        <f>'Input form'!C90</f>
        <v>0</v>
      </c>
      <c r="E92" s="24">
        <f t="shared" si="84"/>
        <v>0</v>
      </c>
      <c r="F92" s="24">
        <v>1</v>
      </c>
      <c r="G92" s="42">
        <f t="shared" si="100"/>
        <v>0.33333333333333331</v>
      </c>
      <c r="H92" s="33">
        <f t="shared" si="101"/>
        <v>0</v>
      </c>
      <c r="I92" s="33">
        <f t="shared" si="102"/>
        <v>0</v>
      </c>
      <c r="J92" s="24"/>
    </row>
    <row r="93" spans="1:10" ht="19" thickBot="1">
      <c r="A93" s="240">
        <v>4</v>
      </c>
      <c r="B93" s="77" t="str">
        <f>'Input form'!B91</f>
        <v>Stakeholder Involvement</v>
      </c>
      <c r="C93" s="7"/>
      <c r="D93" s="41"/>
      <c r="E93" s="31"/>
      <c r="F93" s="41"/>
      <c r="G93" s="41"/>
      <c r="H93" s="31"/>
      <c r="I93" s="34"/>
      <c r="J93" s="9"/>
    </row>
    <row r="94" spans="1:10" ht="39.5" thickBot="1">
      <c r="A94" s="271" t="s">
        <v>81</v>
      </c>
      <c r="B94" s="57" t="str">
        <f>'Input form'!B92</f>
        <v>Safeguarding Policy and Systems: the Organisation adheres to the Caritas Internationalis Children and Vulnerable Adults Safeguarding Policy and has a clear and transparent system to prevent, address and respond to safeguarding concerns</v>
      </c>
      <c r="C94" s="19"/>
      <c r="D94" s="27">
        <f t="shared" ref="D94:I94" si="103">SUM(D95:D98)</f>
        <v>0</v>
      </c>
      <c r="E94" s="27">
        <f t="shared" si="103"/>
        <v>0</v>
      </c>
      <c r="F94" s="27">
        <f t="shared" si="103"/>
        <v>4</v>
      </c>
      <c r="G94" s="40">
        <f t="shared" si="103"/>
        <v>1</v>
      </c>
      <c r="H94" s="32">
        <f t="shared" si="103"/>
        <v>0</v>
      </c>
      <c r="I94" s="32">
        <f t="shared" si="103"/>
        <v>0</v>
      </c>
      <c r="J94" s="28">
        <f>IF(H94&gt;0,SUM(I94/H94),0)</f>
        <v>0</v>
      </c>
    </row>
    <row r="95" spans="1:10" ht="32.25" customHeight="1" thickBot="1">
      <c r="A95" s="241" t="s">
        <v>82</v>
      </c>
      <c r="B95" s="78" t="str">
        <f>'Input form'!B93</f>
        <v>The organisation has a safeguarding policy equal to or consistent with CI’s Children and Vulnerable Adults Safeguarding Policy and Anti-harassment policy</v>
      </c>
      <c r="C95" s="20"/>
      <c r="D95" s="24">
        <f>'Input form'!C93</f>
        <v>0</v>
      </c>
      <c r="E95" s="24">
        <f t="shared" ref="E95" si="104">IF(D95&gt;0,1,0)</f>
        <v>0</v>
      </c>
      <c r="F95" s="24">
        <v>1</v>
      </c>
      <c r="G95" s="42">
        <f>'Safeguarding Standard'!G17</f>
        <v>0.3</v>
      </c>
      <c r="H95" s="33">
        <f t="shared" ref="H95" si="105">E95*G95</f>
        <v>0</v>
      </c>
      <c r="I95" s="33">
        <f t="shared" ref="I95" si="106">D95*H95</f>
        <v>0</v>
      </c>
      <c r="J95" s="24"/>
    </row>
    <row r="96" spans="1:10" ht="39.5" thickBot="1">
      <c r="A96" s="241" t="s">
        <v>345</v>
      </c>
      <c r="B96" s="76" t="str">
        <f>'Input form'!B94</f>
        <v>The Organisation has a process for investigating safeguarding allegations and can provide evidence that it has appropriately dealt with past safeguarding allegations, if any, through investigation and corrective action</v>
      </c>
      <c r="C96" s="20"/>
      <c r="D96" s="24">
        <f>'Input form'!C94</f>
        <v>0</v>
      </c>
      <c r="E96" s="24">
        <f>IF(D96&gt;0,1,0)</f>
        <v>0</v>
      </c>
      <c r="F96" s="24">
        <v>1</v>
      </c>
      <c r="G96" s="42">
        <f>'Safeguarding Standard'!G18</f>
        <v>0.3</v>
      </c>
      <c r="H96" s="33">
        <f>E96*G96</f>
        <v>0</v>
      </c>
      <c r="I96" s="33">
        <f>D96*H96</f>
        <v>0</v>
      </c>
      <c r="J96" s="24"/>
    </row>
    <row r="97" spans="1:10" ht="26.5" thickBot="1">
      <c r="A97" s="241" t="s">
        <v>352</v>
      </c>
      <c r="B97" s="76" t="str">
        <f>'Input form'!B95</f>
        <v>The Organisation has a system to refer survivors of safeguarding violations to available services, based on their needs and consent</v>
      </c>
      <c r="C97" s="20"/>
      <c r="D97" s="24">
        <f>'Input form'!C95</f>
        <v>0</v>
      </c>
      <c r="E97" s="24">
        <f t="shared" ref="E97:E98" si="107">IF(D97&gt;0,1,0)</f>
        <v>0</v>
      </c>
      <c r="F97" s="24">
        <v>1</v>
      </c>
      <c r="G97" s="42">
        <f>'Safeguarding Standard'!G19</f>
        <v>0.15</v>
      </c>
      <c r="H97" s="33">
        <f t="shared" ref="H97:H98" si="108">E97*G97</f>
        <v>0</v>
      </c>
      <c r="I97" s="33">
        <f t="shared" ref="I97:I98" si="109">D97*H97</f>
        <v>0</v>
      </c>
      <c r="J97" s="24"/>
    </row>
    <row r="98" spans="1:10" ht="39.5" thickBot="1">
      <c r="A98" s="241" t="s">
        <v>353</v>
      </c>
      <c r="B98" s="76" t="str">
        <f>'Input form'!B96</f>
        <v>The Organisation has mechanisms in place to prompt partners and service providers contracted by the Organisation to prohibit trafficking, sexual exploitation and abuse, including child abuse, and to take measures to prevent and respond to such matters</v>
      </c>
      <c r="C98" s="20"/>
      <c r="D98" s="24">
        <f>'Input form'!C96</f>
        <v>0</v>
      </c>
      <c r="E98" s="24">
        <f t="shared" si="107"/>
        <v>0</v>
      </c>
      <c r="F98" s="24">
        <v>1</v>
      </c>
      <c r="G98" s="42">
        <f>'Safeguarding Standard'!G20</f>
        <v>0.25</v>
      </c>
      <c r="H98" s="33">
        <f t="shared" si="108"/>
        <v>0</v>
      </c>
      <c r="I98" s="33">
        <f t="shared" si="109"/>
        <v>0</v>
      </c>
      <c r="J98" s="24"/>
    </row>
    <row r="99" spans="1:10" ht="26.5" thickBot="1">
      <c r="A99" s="274" t="s">
        <v>83</v>
      </c>
      <c r="B99" s="57" t="str">
        <f>'Input form'!B97</f>
        <v>Transparency and Accountability: There are systematic and transparent mechanisms to ensure the Organisation is accountable to the communities it serves</v>
      </c>
      <c r="C99" s="19"/>
      <c r="D99" s="27">
        <f t="shared" ref="D99:I99" si="110">SUM(D100:D101)</f>
        <v>0</v>
      </c>
      <c r="E99" s="27">
        <f t="shared" si="110"/>
        <v>0</v>
      </c>
      <c r="F99" s="27">
        <f t="shared" si="110"/>
        <v>2</v>
      </c>
      <c r="G99" s="40">
        <f t="shared" si="110"/>
        <v>1</v>
      </c>
      <c r="H99" s="32">
        <f t="shared" si="110"/>
        <v>0</v>
      </c>
      <c r="I99" s="32">
        <f t="shared" si="110"/>
        <v>0</v>
      </c>
      <c r="J99" s="28">
        <f>IF(H99&gt;0,SUM(I99/H99),0)</f>
        <v>0</v>
      </c>
    </row>
    <row r="100" spans="1:10" ht="52.5" thickBot="1">
      <c r="A100" s="241" t="s">
        <v>84</v>
      </c>
      <c r="B100" s="78" t="str">
        <f>'Input form'!B98</f>
        <v xml:space="preserve">The Organisation uses effective communication channels and appropriate language to inform different groups and affected people and communities about their rights and entitlements, ensures they have access to accurate and timely information and encourages participation in every stage of the project cycle  </v>
      </c>
      <c r="C100" s="20"/>
      <c r="D100" s="24">
        <f>'Input form'!C98</f>
        <v>0</v>
      </c>
      <c r="E100" s="24">
        <f t="shared" si="84"/>
        <v>0</v>
      </c>
      <c r="F100" s="24">
        <v>1</v>
      </c>
      <c r="G100" s="42">
        <f>1/$F$99</f>
        <v>0.5</v>
      </c>
      <c r="H100" s="33">
        <f t="shared" ref="H100" si="111">E100*G100</f>
        <v>0</v>
      </c>
      <c r="I100" s="33">
        <f t="shared" ref="I100" si="112">D100*H100</f>
        <v>0</v>
      </c>
      <c r="J100" s="24"/>
    </row>
    <row r="101" spans="1:10" ht="26.5" thickBot="1">
      <c r="A101" s="241" t="s">
        <v>302</v>
      </c>
      <c r="B101" s="76" t="str">
        <f>'Input form'!B99</f>
        <v>The Organisation’s programmes seek to prioritise the needs of the most vulnerable community members and to address any barriers they may face that hinder their participation</v>
      </c>
      <c r="C101" s="20"/>
      <c r="D101" s="24">
        <f>'Input form'!C99</f>
        <v>0</v>
      </c>
      <c r="E101" s="24">
        <f>IF(D101&gt;0,1,0)</f>
        <v>0</v>
      </c>
      <c r="F101" s="24">
        <v>1</v>
      </c>
      <c r="G101" s="42">
        <f>1/$F$99</f>
        <v>0.5</v>
      </c>
      <c r="H101" s="33">
        <f>E101*G101</f>
        <v>0</v>
      </c>
      <c r="I101" s="33">
        <f>D101*H101</f>
        <v>0</v>
      </c>
      <c r="J101" s="24"/>
    </row>
    <row r="102" spans="1:10" ht="26.5" thickBot="1">
      <c r="A102" s="273" t="s">
        <v>85</v>
      </c>
      <c r="B102" s="56" t="str">
        <f>'Input form'!B100</f>
        <v>Advocacy: the Organisation engages in national and international advocacy within the limits established by the competent ecclesial authority</v>
      </c>
      <c r="C102" s="19"/>
      <c r="D102" s="27">
        <f t="shared" ref="D102:I102" si="113">SUM(D103:D104)</f>
        <v>0</v>
      </c>
      <c r="E102" s="27">
        <f t="shared" si="113"/>
        <v>0</v>
      </c>
      <c r="F102" s="27">
        <f t="shared" si="113"/>
        <v>2</v>
      </c>
      <c r="G102" s="40">
        <f t="shared" si="113"/>
        <v>1</v>
      </c>
      <c r="H102" s="32">
        <f t="shared" si="113"/>
        <v>0</v>
      </c>
      <c r="I102" s="32">
        <f t="shared" si="113"/>
        <v>0</v>
      </c>
      <c r="J102" s="28">
        <f>IF(H102&gt;0,SUM(I102/H102),0)</f>
        <v>0</v>
      </c>
    </row>
    <row r="103" spans="1:10" ht="65.5" thickBot="1">
      <c r="A103" s="241" t="s">
        <v>86</v>
      </c>
      <c r="B103" s="78" t="str">
        <f>'Input form'!B101</f>
        <v>The Organisation’s positions and advocacy activities are  based on a solid analysis of the problem, context and risks and on clear evidence, and are rooted in Catholic Social Teaching. These are developed and undertaken in collaboration with others without compromising its principles. When required the Organisation seeks input and guidance from the competent ecclesial authority</v>
      </c>
      <c r="C103" s="20"/>
      <c r="D103" s="24">
        <f>'Input form'!C101</f>
        <v>0</v>
      </c>
      <c r="E103" s="24">
        <f t="shared" si="84"/>
        <v>0</v>
      </c>
      <c r="F103" s="24">
        <v>1</v>
      </c>
      <c r="G103" s="42">
        <f>1/$F$102</f>
        <v>0.5</v>
      </c>
      <c r="H103" s="33">
        <f t="shared" ref="H103:H104" si="114">E103*G103</f>
        <v>0</v>
      </c>
      <c r="I103" s="33">
        <f t="shared" ref="I103:I104" si="115">D103*H103</f>
        <v>0</v>
      </c>
      <c r="J103" s="24"/>
    </row>
    <row r="104" spans="1:10" ht="26.5" thickBot="1">
      <c r="A104" s="241" t="s">
        <v>87</v>
      </c>
      <c r="B104" s="76" t="str">
        <f>'Input form'!B102</f>
        <v xml:space="preserve">An advocacy strategy/plan has been developed based on the Organisation's experience and with an aim to address the root causes of injustice, and is implemented </v>
      </c>
      <c r="C104" s="20"/>
      <c r="D104" s="24">
        <f>'Input form'!C102</f>
        <v>0</v>
      </c>
      <c r="E104" s="24">
        <f t="shared" si="84"/>
        <v>0</v>
      </c>
      <c r="F104" s="24">
        <v>1</v>
      </c>
      <c r="G104" s="42">
        <f t="shared" ref="G104" si="116">1/$F$102</f>
        <v>0.5</v>
      </c>
      <c r="H104" s="33">
        <f t="shared" si="114"/>
        <v>0</v>
      </c>
      <c r="I104" s="33">
        <f t="shared" si="115"/>
        <v>0</v>
      </c>
      <c r="J104" s="24"/>
    </row>
    <row r="105" spans="1:10" ht="15" thickBot="1">
      <c r="A105" s="273" t="s">
        <v>88</v>
      </c>
      <c r="B105" s="56" t="str">
        <f>'Input form'!B103</f>
        <v>Interacting with constituency: involvement of grassroots and Parish communities</v>
      </c>
      <c r="C105" s="20"/>
      <c r="D105" s="27">
        <f t="shared" ref="D105:I105" si="117">SUM(D106:D106)</f>
        <v>0</v>
      </c>
      <c r="E105" s="27">
        <f t="shared" si="117"/>
        <v>0</v>
      </c>
      <c r="F105" s="27">
        <f t="shared" si="117"/>
        <v>1</v>
      </c>
      <c r="G105" s="40">
        <f t="shared" si="117"/>
        <v>1</v>
      </c>
      <c r="H105" s="32">
        <f t="shared" si="117"/>
        <v>0</v>
      </c>
      <c r="I105" s="32">
        <f t="shared" si="117"/>
        <v>0</v>
      </c>
      <c r="J105" s="28">
        <f>IF(H105&gt;0,SUM(I105/H105),0)</f>
        <v>0</v>
      </c>
    </row>
    <row r="106" spans="1:10" ht="15" thickBot="1">
      <c r="A106" s="241" t="s">
        <v>89</v>
      </c>
      <c r="B106" s="78" t="str">
        <f>'Input form'!B104</f>
        <v>The Organisation actively promotes the engagement of grassroots communities in its work</v>
      </c>
      <c r="C106" s="20"/>
      <c r="D106" s="24">
        <f>'Input form'!C104</f>
        <v>0</v>
      </c>
      <c r="E106" s="24">
        <f t="shared" ref="E106" si="118">IF(D106&gt;0,1,0)</f>
        <v>0</v>
      </c>
      <c r="F106" s="24">
        <v>1</v>
      </c>
      <c r="G106" s="42">
        <f>1/$F$105</f>
        <v>1</v>
      </c>
      <c r="H106" s="33">
        <f t="shared" ref="H106" si="119">E106*G106</f>
        <v>0</v>
      </c>
      <c r="I106" s="33">
        <f t="shared" ref="I106" si="120">D106*H106</f>
        <v>0</v>
      </c>
      <c r="J106" s="24"/>
    </row>
    <row r="107" spans="1:10" ht="15" thickBot="1">
      <c r="A107" s="274" t="s">
        <v>90</v>
      </c>
      <c r="B107" s="56" t="str">
        <f>'Input form'!B105</f>
        <v>Networking: the Organisation proactively participates in sectoral and thematic networks</v>
      </c>
      <c r="C107" s="20"/>
      <c r="D107" s="27">
        <f t="shared" ref="D107:I107" si="121">SUM(D108:D108)</f>
        <v>0</v>
      </c>
      <c r="E107" s="27">
        <f t="shared" si="121"/>
        <v>0</v>
      </c>
      <c r="F107" s="27">
        <f t="shared" si="121"/>
        <v>1</v>
      </c>
      <c r="G107" s="40">
        <f t="shared" si="121"/>
        <v>1</v>
      </c>
      <c r="H107" s="32">
        <f t="shared" si="121"/>
        <v>0</v>
      </c>
      <c r="I107" s="32">
        <f t="shared" si="121"/>
        <v>0</v>
      </c>
      <c r="J107" s="28">
        <f>IF(H107&gt;0,SUM(I107/H107),0)</f>
        <v>0</v>
      </c>
    </row>
    <row r="108" spans="1:10" ht="39.5" thickBot="1">
      <c r="A108" s="241" t="s">
        <v>91</v>
      </c>
      <c r="B108" s="78" t="str">
        <f>'Input form'!B106</f>
        <v>The Organisation engages with civil society organisations and other stakeholders to avoid duplication, leverage resources, develop and implement joint policy development and advocacy efforts, and to maximize impact</v>
      </c>
      <c r="C108" s="20"/>
      <c r="D108" s="24">
        <f>'Input form'!C106</f>
        <v>0</v>
      </c>
      <c r="E108" s="24">
        <f t="shared" ref="E108" si="122">IF(D108&gt;0,1,0)</f>
        <v>0</v>
      </c>
      <c r="F108" s="24">
        <v>1</v>
      </c>
      <c r="G108" s="42">
        <f>1/$F$107</f>
        <v>1</v>
      </c>
      <c r="H108" s="33">
        <f t="shared" ref="H108" si="123">E108*G108</f>
        <v>0</v>
      </c>
      <c r="I108" s="33">
        <f t="shared" ref="I108" si="124">D108*H108</f>
        <v>0</v>
      </c>
      <c r="J108" s="24"/>
    </row>
    <row r="109" spans="1:10" ht="26.5" thickBot="1">
      <c r="A109" s="272" t="s">
        <v>92</v>
      </c>
      <c r="B109" s="57" t="str">
        <f>'Input form'!B107</f>
        <v>Information sharing: the Organisation communicates in an ordered and transparent way with stakeholders about its work and performance</v>
      </c>
      <c r="C109" s="20"/>
      <c r="D109" s="27">
        <f>SUM(D110:D111)</f>
        <v>0</v>
      </c>
      <c r="E109" s="27">
        <f t="shared" ref="E109:I109" si="125">SUM(E110:E111)</f>
        <v>0</v>
      </c>
      <c r="F109" s="27">
        <f t="shared" si="125"/>
        <v>2</v>
      </c>
      <c r="G109" s="40">
        <f t="shared" si="125"/>
        <v>1</v>
      </c>
      <c r="H109" s="32">
        <f t="shared" si="125"/>
        <v>0</v>
      </c>
      <c r="I109" s="32">
        <f t="shared" si="125"/>
        <v>0</v>
      </c>
      <c r="J109" s="28">
        <f>IF(H109&gt;0,SUM(I109/H109),0)</f>
        <v>0</v>
      </c>
    </row>
    <row r="110" spans="1:10" ht="26.5" thickBot="1">
      <c r="A110" s="241" t="s">
        <v>93</v>
      </c>
      <c r="B110" s="78" t="str">
        <f>'Input form'!B108</f>
        <v>Relevant communication mechanisms are in place to ensure that executive management is accountable and accessible to staff and external stakeholders</v>
      </c>
      <c r="C110" s="20"/>
      <c r="D110" s="24">
        <f>'Input form'!C108</f>
        <v>0</v>
      </c>
      <c r="E110" s="24">
        <f t="shared" ref="E110" si="126">IF(D110&gt;0,1,0)</f>
        <v>0</v>
      </c>
      <c r="F110" s="24">
        <v>1</v>
      </c>
      <c r="G110" s="42">
        <f>1/$F$109</f>
        <v>0.5</v>
      </c>
      <c r="H110" s="33">
        <f t="shared" ref="H110" si="127">E110*G110</f>
        <v>0</v>
      </c>
      <c r="I110" s="33">
        <f t="shared" ref="I110" si="128">D110*H110</f>
        <v>0</v>
      </c>
      <c r="J110" s="24"/>
    </row>
    <row r="111" spans="1:10" ht="39.5" thickBot="1">
      <c r="A111" s="241" t="s">
        <v>303</v>
      </c>
      <c r="B111" s="78" t="str">
        <f>'Input form'!B109</f>
        <v xml:space="preserve">The Organisation applies a clear communications policy and protocol, which outlines responsibilities for both internal and external communications with stakeholders in different situations </v>
      </c>
      <c r="C111" s="20"/>
      <c r="D111" s="24">
        <f>'Input form'!C109</f>
        <v>0</v>
      </c>
      <c r="E111" s="24">
        <f>IF(D111&gt;0,1,0)</f>
        <v>0</v>
      </c>
      <c r="F111" s="24">
        <v>1</v>
      </c>
      <c r="G111" s="42">
        <f>1/$F$109</f>
        <v>0.5</v>
      </c>
      <c r="H111" s="33">
        <f t="shared" ref="H111" si="129">E111*G111</f>
        <v>0</v>
      </c>
      <c r="I111" s="33">
        <f t="shared" ref="I111" si="130">D111*H111</f>
        <v>0</v>
      </c>
      <c r="J111" s="24"/>
    </row>
    <row r="112" spans="1:10" ht="15" thickBot="1">
      <c r="A112" s="273" t="s">
        <v>100</v>
      </c>
      <c r="B112" s="56" t="str">
        <f>'Input form'!B110</f>
        <v xml:space="preserve">Data protection: the Organisation makes itself responsible for protecting and safeguarding data </v>
      </c>
      <c r="C112" s="20"/>
      <c r="D112" s="27">
        <f t="shared" ref="D112:I112" si="131">SUM(D113:D113)</f>
        <v>0</v>
      </c>
      <c r="E112" s="27">
        <f t="shared" si="131"/>
        <v>0</v>
      </c>
      <c r="F112" s="27">
        <f t="shared" si="131"/>
        <v>1</v>
      </c>
      <c r="G112" s="40">
        <f t="shared" si="131"/>
        <v>1</v>
      </c>
      <c r="H112" s="32">
        <f t="shared" si="131"/>
        <v>0</v>
      </c>
      <c r="I112" s="32">
        <f t="shared" si="131"/>
        <v>0</v>
      </c>
      <c r="J112" s="28">
        <f>IF(H112&gt;0,SUM(I112/H112),0)</f>
        <v>0</v>
      </c>
    </row>
    <row r="113" spans="1:10" ht="39.5" thickBot="1">
      <c r="A113" s="241" t="s">
        <v>101</v>
      </c>
      <c r="B113" s="78" t="str">
        <f>'Input form'!B111</f>
        <v>The Organisation implements a data protection policy which safeguards the integrity of its stored information, and which protects the personal data of stakeholders including staff, donors and participants</v>
      </c>
      <c r="C113" s="20"/>
      <c r="D113" s="24">
        <f>'Input form'!C111</f>
        <v>0</v>
      </c>
      <c r="E113" s="24">
        <f t="shared" ref="E113" si="132">IF(D113&gt;0,1,0)</f>
        <v>0</v>
      </c>
      <c r="F113" s="24">
        <v>1</v>
      </c>
      <c r="G113" s="42">
        <f>1/$F$112</f>
        <v>1</v>
      </c>
      <c r="H113" s="33">
        <f t="shared" ref="H113" si="133">E113*G113</f>
        <v>0</v>
      </c>
      <c r="I113" s="33">
        <f t="shared" ref="I113" si="134">D113*H113</f>
        <v>0</v>
      </c>
      <c r="J113" s="24"/>
    </row>
    <row r="114" spans="1:10" ht="39.5" thickBot="1">
      <c r="A114" s="273" t="s">
        <v>102</v>
      </c>
      <c r="B114" s="115" t="str">
        <f>'Input form'!B112</f>
        <v>Information Disclosure Policy: the Organisation is transparent and makes information about its programs and operations available to the public in accordance with an information disclosure policy</v>
      </c>
      <c r="C114" s="20"/>
      <c r="D114" s="27">
        <f t="shared" ref="D114:I114" si="135">SUM(D115:D115)</f>
        <v>0</v>
      </c>
      <c r="E114" s="27">
        <f t="shared" si="135"/>
        <v>0</v>
      </c>
      <c r="F114" s="27">
        <f t="shared" si="135"/>
        <v>1</v>
      </c>
      <c r="G114" s="40">
        <f t="shared" si="135"/>
        <v>1</v>
      </c>
      <c r="H114" s="32">
        <f t="shared" si="135"/>
        <v>0</v>
      </c>
      <c r="I114" s="32">
        <f t="shared" si="135"/>
        <v>0</v>
      </c>
      <c r="J114" s="28">
        <f>IF(H114&gt;0,SUM(I114/H114),0)</f>
        <v>0</v>
      </c>
    </row>
    <row r="115" spans="1:10" ht="15" thickBot="1">
      <c r="A115" s="241" t="s">
        <v>104</v>
      </c>
      <c r="B115" s="78" t="str">
        <f>'Input form'!B113</f>
        <v>An information disclosure policy is in place, applied and published externally</v>
      </c>
      <c r="C115" s="20"/>
      <c r="D115" s="24">
        <f>'Input form'!C113</f>
        <v>0</v>
      </c>
      <c r="E115" s="24">
        <f t="shared" ref="E115" si="136">IF(D115&gt;0,1,0)</f>
        <v>0</v>
      </c>
      <c r="F115" s="26">
        <v>1</v>
      </c>
      <c r="G115" s="44">
        <f>1/$F$114</f>
        <v>1</v>
      </c>
      <c r="H115" s="33">
        <f t="shared" ref="H115" si="137">E115*G115</f>
        <v>0</v>
      </c>
      <c r="I115" s="33">
        <f t="shared" ref="I115" si="138">D115*H115</f>
        <v>0</v>
      </c>
      <c r="J115" s="26"/>
    </row>
    <row r="116" spans="1:10">
      <c r="A116" s="243"/>
      <c r="D116"/>
      <c r="G116" s="45"/>
    </row>
    <row r="128" spans="1:10">
      <c r="A128" s="243"/>
    </row>
    <row r="129" spans="1:1">
      <c r="A129" s="243"/>
    </row>
    <row r="130" spans="1:1">
      <c r="A130" s="243"/>
    </row>
    <row r="131" spans="1:1">
      <c r="A131" s="243"/>
    </row>
    <row r="132" spans="1:1">
      <c r="A132" s="243"/>
    </row>
    <row r="133" spans="1:1">
      <c r="A133" s="243"/>
    </row>
  </sheetData>
  <sheetProtection algorithmName="SHA-512" hashValue="Ss2e8JYZKfPuNHQtxQv1XbpgHiTXxsoVmOv0eOExC+qL1DjOh1wGaqgKxWjBTf+9yUlxfsLmSHw6tpt9FlaT6w==" saltValue="JZsFvN2C+YTjVozQy2eudA==" spinCount="100000" sheet="1" objects="1" scenarios="1"/>
  <conditionalFormatting sqref="E103:E104 E106 E108 E113 E115 E110:E111 E19:E20 E72 E81 E83:E85 E87:E88 E90:E92 E66:E70 E74:E79 E22:E23 E25 E55:E56 E52:E53 E37:E46 E48 E50 E59:E63 E30:E32 E34:E35 E28 E5:E6 E8:E9 E11:E13 E15 E17 E100:E101 E95:E96">
    <cfRule type="cellIs" dxfId="206" priority="55" operator="equal">
      <formula>0</formula>
    </cfRule>
  </conditionalFormatting>
  <conditionalFormatting sqref="D103:D104 D106 D108 D113 D115 D110:D111 D19:D20 D72 D81 D83:D85 D87:D88 D90:D92 D66:D70 D74:D79 D22:D23 D25 D37:D46 D48 D50 D52:D53 D55:D56 D59:D63 D30:D32 D34:D35 D28 D1 D11:D13 D15 D17 D8:D9 D5:D6 D128:D1048576 D100:D101 D95:D96">
    <cfRule type="cellIs" dxfId="205" priority="18" operator="lessThan">
      <formula>1</formula>
    </cfRule>
  </conditionalFormatting>
  <conditionalFormatting sqref="E64">
    <cfRule type="cellIs" dxfId="204" priority="4" operator="equal">
      <formula>0</formula>
    </cfRule>
  </conditionalFormatting>
  <conditionalFormatting sqref="D64">
    <cfRule type="cellIs" dxfId="203" priority="3" operator="lessThan">
      <formula>1</formula>
    </cfRule>
  </conditionalFormatting>
  <conditionalFormatting sqref="E97:E98">
    <cfRule type="cellIs" dxfId="202" priority="2" operator="equal">
      <formula>0</formula>
    </cfRule>
  </conditionalFormatting>
  <conditionalFormatting sqref="D97:D98">
    <cfRule type="cellIs" dxfId="201" priority="1" operator="lessThan">
      <formula>1</formula>
    </cfRule>
  </conditionalFormatting>
  <pageMargins left="0.70866141732283472" right="0.51181102362204722" top="0.94488188976377963" bottom="0.74803149606299213" header="0.31496062992125984" footer="0.31496062992125984"/>
  <pageSetup paperSize="9" scale="68" fitToHeight="12" orientation="portrait" horizontalDpi="4294967293" r:id="rId1"/>
  <headerFooter>
    <oddHeader>&amp;C&amp;"-,Vet"&amp;20Name of Member Organisation: .........................................................................</oddHeader>
    <oddFooter>&amp;L&amp;F /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Normal="100" workbookViewId="0"/>
  </sheetViews>
  <sheetFormatPr defaultRowHeight="14.5"/>
  <cols>
    <col min="1" max="1" width="5.81640625" style="245" bestFit="1" customWidth="1"/>
    <col min="2" max="2" width="73.1796875" customWidth="1"/>
    <col min="3" max="3" width="3.1796875" style="38" customWidth="1"/>
    <col min="4" max="4" width="9.81640625" style="30" bestFit="1" customWidth="1"/>
    <col min="5" max="5" width="11.81640625" style="30" bestFit="1" customWidth="1"/>
    <col min="6" max="6" width="11" style="30" bestFit="1" customWidth="1"/>
    <col min="7" max="7" width="8" style="2" customWidth="1"/>
    <col min="8" max="8" width="8.81640625" style="2" customWidth="1"/>
    <col min="9" max="9" width="9.81640625" style="2" customWidth="1"/>
    <col min="10" max="10" width="10.453125" style="2" customWidth="1"/>
    <col min="11" max="11" width="7.81640625" bestFit="1" customWidth="1"/>
  </cols>
  <sheetData>
    <row r="1" spans="1:11" ht="15" thickBot="1">
      <c r="A1" s="253"/>
      <c r="B1" s="59"/>
      <c r="C1" s="60"/>
      <c r="D1"/>
      <c r="E1" s="61"/>
      <c r="F1"/>
      <c r="G1"/>
      <c r="H1"/>
      <c r="I1" s="62"/>
      <c r="J1"/>
      <c r="K1" s="62"/>
    </row>
    <row r="2" spans="1:11" s="63" customFormat="1" ht="25.5" thickBot="1">
      <c r="A2" s="254"/>
      <c r="B2" s="111" t="s">
        <v>134</v>
      </c>
      <c r="C2" s="120"/>
      <c r="D2" s="116"/>
      <c r="E2" s="116"/>
      <c r="F2" s="116"/>
      <c r="G2" s="116"/>
      <c r="H2" s="116"/>
      <c r="I2" s="116"/>
      <c r="J2" s="117"/>
      <c r="K2" s="118"/>
    </row>
    <row r="4" spans="1:11" ht="15" thickBot="1"/>
    <row r="5" spans="1:11" ht="44" thickBot="1">
      <c r="A5" s="249"/>
      <c r="B5" s="51" t="s">
        <v>128</v>
      </c>
      <c r="C5" s="36"/>
      <c r="D5" s="53" t="s">
        <v>120</v>
      </c>
      <c r="E5" s="29" t="s">
        <v>96</v>
      </c>
      <c r="F5" s="29" t="s">
        <v>97</v>
      </c>
      <c r="G5" s="29" t="s">
        <v>98</v>
      </c>
      <c r="H5" s="29" t="s">
        <v>121</v>
      </c>
      <c r="I5" s="29" t="s">
        <v>122</v>
      </c>
      <c r="J5" s="29" t="s">
        <v>127</v>
      </c>
    </row>
    <row r="6" spans="1:11" ht="15" thickBot="1">
      <c r="A6" s="255"/>
      <c r="B6" s="12"/>
      <c r="C6" s="18"/>
      <c r="D6" s="46"/>
      <c r="E6" s="35"/>
      <c r="F6" s="35"/>
      <c r="G6" s="47"/>
      <c r="H6" s="48"/>
      <c r="I6" s="49"/>
    </row>
    <row r="7" spans="1:11" ht="26.25" customHeight="1" thickBot="1">
      <c r="A7" s="256">
        <v>1</v>
      </c>
      <c r="B7" s="86" t="s">
        <v>166</v>
      </c>
      <c r="C7" s="37"/>
      <c r="D7" s="94"/>
      <c r="E7" s="95">
        <f t="shared" ref="E7" si="0">SUM(E8:E15)</f>
        <v>0</v>
      </c>
      <c r="F7" s="95">
        <f t="shared" ref="F7" si="1">SUM(F8:F15)</f>
        <v>8</v>
      </c>
      <c r="G7" s="96">
        <v>1</v>
      </c>
      <c r="H7" s="97">
        <f t="shared" ref="H7" si="2">SUM(H8:H15)</f>
        <v>0</v>
      </c>
      <c r="I7" s="97">
        <f t="shared" ref="I7" si="3">SUM(I8:I15)</f>
        <v>0</v>
      </c>
      <c r="J7" s="98" t="str">
        <f>IF(H7&gt;0,SUM(I7/H7),"N/A")</f>
        <v>N/A</v>
      </c>
    </row>
    <row r="8" spans="1:11" ht="20.149999999999999" customHeight="1" thickBot="1">
      <c r="A8" s="277" t="s">
        <v>0</v>
      </c>
      <c r="B8" s="81" t="s">
        <v>169</v>
      </c>
      <c r="C8" s="19"/>
      <c r="D8" s="98">
        <f>IF('Intermediate Results'!J4=0,0, 'Intermediate Results'!J4)</f>
        <v>0</v>
      </c>
      <c r="E8" s="99">
        <f t="shared" ref="E8:E15" si="4">IF(D8=0,0,F8)</f>
        <v>0</v>
      </c>
      <c r="F8" s="99">
        <v>1</v>
      </c>
      <c r="G8" s="141">
        <v>0.125</v>
      </c>
      <c r="H8" s="101">
        <f t="shared" ref="H8:H15" si="5">E8*G8</f>
        <v>0</v>
      </c>
      <c r="I8" s="102">
        <f>D8*H8</f>
        <v>0</v>
      </c>
      <c r="J8" s="89"/>
    </row>
    <row r="9" spans="1:11" ht="20.149999999999999" customHeight="1" thickBot="1">
      <c r="A9" s="278" t="s">
        <v>3</v>
      </c>
      <c r="B9" s="82" t="s">
        <v>167</v>
      </c>
      <c r="C9" s="19"/>
      <c r="D9" s="98">
        <f>IF('Intermediate Results'!J7=0,0, 'Intermediate Results'!J7)</f>
        <v>0</v>
      </c>
      <c r="E9" s="99">
        <f t="shared" si="4"/>
        <v>0</v>
      </c>
      <c r="F9" s="99">
        <v>1</v>
      </c>
      <c r="G9" s="141">
        <v>0.125</v>
      </c>
      <c r="H9" s="101">
        <f t="shared" si="5"/>
        <v>0</v>
      </c>
      <c r="I9" s="102">
        <f t="shared" ref="I9:I15" si="6">D9*H9</f>
        <v>0</v>
      </c>
      <c r="J9" s="89"/>
    </row>
    <row r="10" spans="1:11" ht="20.149999999999999" customHeight="1" thickBot="1">
      <c r="A10" s="278" t="s">
        <v>6</v>
      </c>
      <c r="B10" s="82" t="s">
        <v>168</v>
      </c>
      <c r="C10" s="19"/>
      <c r="D10" s="98">
        <f>IF('Intermediate Results'!J10=0,0, 'Intermediate Results'!J10)</f>
        <v>0</v>
      </c>
      <c r="E10" s="99">
        <f t="shared" si="4"/>
        <v>0</v>
      </c>
      <c r="F10" s="99">
        <v>1</v>
      </c>
      <c r="G10" s="141">
        <v>0.125</v>
      </c>
      <c r="H10" s="101">
        <f t="shared" si="5"/>
        <v>0</v>
      </c>
      <c r="I10" s="102">
        <f t="shared" si="6"/>
        <v>0</v>
      </c>
      <c r="J10" s="89"/>
    </row>
    <row r="11" spans="1:11" ht="20.149999999999999" customHeight="1" thickBot="1">
      <c r="A11" s="279" t="s">
        <v>9</v>
      </c>
      <c r="B11" s="83" t="s">
        <v>119</v>
      </c>
      <c r="C11" s="19"/>
      <c r="D11" s="98">
        <f>IF('Intermediate Results'!J14=0,0, 'Intermediate Results'!J14)</f>
        <v>0</v>
      </c>
      <c r="E11" s="99">
        <f t="shared" si="4"/>
        <v>0</v>
      </c>
      <c r="F11" s="99">
        <v>1</v>
      </c>
      <c r="G11" s="141">
        <v>0.125</v>
      </c>
      <c r="H11" s="101">
        <f t="shared" si="5"/>
        <v>0</v>
      </c>
      <c r="I11" s="102">
        <f t="shared" si="6"/>
        <v>0</v>
      </c>
      <c r="J11" s="89"/>
    </row>
    <row r="12" spans="1:11" ht="20.149999999999999" customHeight="1" thickBot="1">
      <c r="A12" s="279" t="s">
        <v>11</v>
      </c>
      <c r="B12" s="83" t="s">
        <v>118</v>
      </c>
      <c r="C12" s="19"/>
      <c r="D12" s="98">
        <f>IF('Intermediate Results'!J16=0,0, 'Intermediate Results'!J16)</f>
        <v>0</v>
      </c>
      <c r="E12" s="99">
        <f t="shared" si="4"/>
        <v>0</v>
      </c>
      <c r="F12" s="99">
        <v>1</v>
      </c>
      <c r="G12" s="141">
        <v>0.125</v>
      </c>
      <c r="H12" s="101">
        <f t="shared" si="5"/>
        <v>0</v>
      </c>
      <c r="I12" s="102">
        <f t="shared" si="6"/>
        <v>0</v>
      </c>
      <c r="J12" s="89"/>
    </row>
    <row r="13" spans="1:11" ht="20.149999999999999" customHeight="1" thickBot="1">
      <c r="A13" s="279" t="s">
        <v>13</v>
      </c>
      <c r="B13" s="83" t="s">
        <v>117</v>
      </c>
      <c r="C13" s="19"/>
      <c r="D13" s="98">
        <f>IF('Intermediate Results'!J18=0,0, 'Intermediate Results'!J18)</f>
        <v>0</v>
      </c>
      <c r="E13" s="99">
        <f t="shared" si="4"/>
        <v>0</v>
      </c>
      <c r="F13" s="99">
        <v>1</v>
      </c>
      <c r="G13" s="141">
        <v>0.17499999999999999</v>
      </c>
      <c r="H13" s="101">
        <f t="shared" si="5"/>
        <v>0</v>
      </c>
      <c r="I13" s="102">
        <f t="shared" si="6"/>
        <v>0</v>
      </c>
      <c r="J13" s="89"/>
    </row>
    <row r="14" spans="1:11" ht="20.149999999999999" customHeight="1" thickBot="1">
      <c r="A14" s="279" t="s">
        <v>16</v>
      </c>
      <c r="B14" s="83" t="s">
        <v>116</v>
      </c>
      <c r="C14" s="19"/>
      <c r="D14" s="98">
        <f>IF('Intermediate Results'!J21=0,0, 'Intermediate Results'!J21)</f>
        <v>0</v>
      </c>
      <c r="E14" s="99">
        <f t="shared" si="4"/>
        <v>0</v>
      </c>
      <c r="F14" s="99">
        <v>1</v>
      </c>
      <c r="G14" s="141">
        <v>0.125</v>
      </c>
      <c r="H14" s="101">
        <f t="shared" si="5"/>
        <v>0</v>
      </c>
      <c r="I14" s="102">
        <f t="shared" si="6"/>
        <v>0</v>
      </c>
      <c r="J14" s="89"/>
    </row>
    <row r="15" spans="1:11" ht="20.149999999999999" customHeight="1" thickBot="1">
      <c r="A15" s="279" t="s">
        <v>19</v>
      </c>
      <c r="B15" s="83" t="s">
        <v>342</v>
      </c>
      <c r="C15" s="19"/>
      <c r="D15" s="98">
        <f>IF('Intermediate Results'!J24=0,0, 'Intermediate Results'!J24)</f>
        <v>0</v>
      </c>
      <c r="E15" s="99">
        <f t="shared" si="4"/>
        <v>0</v>
      </c>
      <c r="F15" s="99">
        <v>1</v>
      </c>
      <c r="G15" s="141">
        <v>7.4999999999999997E-2</v>
      </c>
      <c r="H15" s="101">
        <f t="shared" si="5"/>
        <v>0</v>
      </c>
      <c r="I15" s="102">
        <f t="shared" si="6"/>
        <v>0</v>
      </c>
      <c r="J15" s="89"/>
    </row>
    <row r="16" spans="1:11" ht="27" customHeight="1" thickBot="1">
      <c r="A16" s="257">
        <v>2</v>
      </c>
      <c r="B16" s="86" t="s">
        <v>170</v>
      </c>
      <c r="C16" s="19"/>
      <c r="D16" s="103"/>
      <c r="E16" s="95">
        <f t="shared" ref="E16" si="7">SUM(E17:E24)</f>
        <v>0</v>
      </c>
      <c r="F16" s="95">
        <f t="shared" ref="F16" si="8">SUM(F17:F24)</f>
        <v>8</v>
      </c>
      <c r="G16" s="96">
        <v>1</v>
      </c>
      <c r="H16" s="97">
        <f t="shared" ref="H16" si="9">SUM(H17:H24)</f>
        <v>0</v>
      </c>
      <c r="I16" s="97">
        <f t="shared" ref="I16" si="10">SUM(I17:I24)</f>
        <v>0</v>
      </c>
      <c r="J16" s="98" t="str">
        <f>IF(H16&gt;0,SUM(I16/H16),"N/A")</f>
        <v>N/A</v>
      </c>
    </row>
    <row r="17" spans="1:10" ht="20.149999999999999" customHeight="1" thickBot="1">
      <c r="A17" s="277" t="s">
        <v>22</v>
      </c>
      <c r="B17" s="81" t="s">
        <v>171</v>
      </c>
      <c r="C17" s="19"/>
      <c r="D17" s="98">
        <f>IF('Intermediate Results'!J27=0,0, 'Intermediate Results'!J27)</f>
        <v>0</v>
      </c>
      <c r="E17" s="99">
        <f t="shared" ref="E17:E24" si="11">IF(D17=0,0,F17)</f>
        <v>0</v>
      </c>
      <c r="F17" s="99">
        <v>1</v>
      </c>
      <c r="G17" s="100">
        <v>0.15</v>
      </c>
      <c r="H17" s="101">
        <f t="shared" ref="H17:H24" si="12">E17*G17</f>
        <v>0</v>
      </c>
      <c r="I17" s="102">
        <f>D17*H17</f>
        <v>0</v>
      </c>
      <c r="J17" s="89"/>
    </row>
    <row r="18" spans="1:10" ht="20.149999999999999" customHeight="1" thickBot="1">
      <c r="A18" s="278" t="s">
        <v>24</v>
      </c>
      <c r="B18" s="82" t="s">
        <v>115</v>
      </c>
      <c r="C18" s="19"/>
      <c r="D18" s="98">
        <f>IF('Intermediate Results'!J29=0,0, 'Intermediate Results'!J29)</f>
        <v>0</v>
      </c>
      <c r="E18" s="99">
        <f t="shared" si="11"/>
        <v>0</v>
      </c>
      <c r="F18" s="99">
        <v>1</v>
      </c>
      <c r="G18" s="100">
        <v>0.1</v>
      </c>
      <c r="H18" s="101">
        <f t="shared" si="12"/>
        <v>0</v>
      </c>
      <c r="I18" s="102">
        <f t="shared" ref="I18:I24" si="13">D18*H18</f>
        <v>0</v>
      </c>
      <c r="J18" s="89"/>
    </row>
    <row r="19" spans="1:10" ht="20.149999999999999" customHeight="1" thickBot="1">
      <c r="A19" s="279" t="s">
        <v>28</v>
      </c>
      <c r="B19" s="83" t="s">
        <v>114</v>
      </c>
      <c r="C19" s="19"/>
      <c r="D19" s="98">
        <f>IF('Intermediate Results'!J33=0,0, 'Intermediate Results'!J33)</f>
        <v>0</v>
      </c>
      <c r="E19" s="99">
        <f t="shared" si="11"/>
        <v>0</v>
      </c>
      <c r="F19" s="99">
        <v>1</v>
      </c>
      <c r="G19" s="100">
        <v>0.15</v>
      </c>
      <c r="H19" s="101">
        <f t="shared" si="12"/>
        <v>0</v>
      </c>
      <c r="I19" s="102">
        <f t="shared" si="13"/>
        <v>0</v>
      </c>
      <c r="J19" s="89"/>
    </row>
    <row r="20" spans="1:10" ht="20.149999999999999" customHeight="1" thickBot="1">
      <c r="A20" s="279" t="s">
        <v>31</v>
      </c>
      <c r="B20" s="83" t="s">
        <v>113</v>
      </c>
      <c r="C20" s="19"/>
      <c r="D20" s="98">
        <f>IF('Intermediate Results'!J36=0,0, 'Intermediate Results'!J36)</f>
        <v>0</v>
      </c>
      <c r="E20" s="99">
        <f t="shared" si="11"/>
        <v>0</v>
      </c>
      <c r="F20" s="99">
        <v>1</v>
      </c>
      <c r="G20" s="100">
        <v>0.2</v>
      </c>
      <c r="H20" s="101">
        <f t="shared" si="12"/>
        <v>0</v>
      </c>
      <c r="I20" s="102">
        <f t="shared" si="13"/>
        <v>0</v>
      </c>
      <c r="J20" s="89"/>
    </row>
    <row r="21" spans="1:10" ht="20.149999999999999" customHeight="1" thickBot="1">
      <c r="A21" s="279" t="s">
        <v>40</v>
      </c>
      <c r="B21" s="83" t="s">
        <v>112</v>
      </c>
      <c r="C21" s="19"/>
      <c r="D21" s="98">
        <f>IF('Intermediate Results'!J47=0,0, 'Intermediate Results'!J47)</f>
        <v>0</v>
      </c>
      <c r="E21" s="99">
        <f t="shared" si="11"/>
        <v>0</v>
      </c>
      <c r="F21" s="99">
        <v>1</v>
      </c>
      <c r="G21" s="100">
        <v>0.1</v>
      </c>
      <c r="H21" s="101">
        <f t="shared" si="12"/>
        <v>0</v>
      </c>
      <c r="I21" s="102">
        <f t="shared" si="13"/>
        <v>0</v>
      </c>
      <c r="J21" s="89"/>
    </row>
    <row r="22" spans="1:10" ht="20.149999999999999" customHeight="1" thickBot="1">
      <c r="A22" s="279" t="s">
        <v>42</v>
      </c>
      <c r="B22" s="83" t="s">
        <v>215</v>
      </c>
      <c r="C22" s="19"/>
      <c r="D22" s="98">
        <f>IF('Intermediate Results'!J49=0,0, 'Intermediate Results'!J49)</f>
        <v>0</v>
      </c>
      <c r="E22" s="99">
        <f t="shared" si="11"/>
        <v>0</v>
      </c>
      <c r="F22" s="99">
        <v>1</v>
      </c>
      <c r="G22" s="100">
        <v>0.1</v>
      </c>
      <c r="H22" s="101">
        <f t="shared" si="12"/>
        <v>0</v>
      </c>
      <c r="I22" s="102">
        <f t="shared" si="13"/>
        <v>0</v>
      </c>
      <c r="J22" s="89"/>
    </row>
    <row r="23" spans="1:10" ht="20.149999999999999" customHeight="1" thickBot="1">
      <c r="A23" s="279" t="s">
        <v>44</v>
      </c>
      <c r="B23" s="83" t="s">
        <v>172</v>
      </c>
      <c r="C23" s="19"/>
      <c r="D23" s="98">
        <f>IF('Intermediate Results'!J51=0,0, 'Intermediate Results'!J51)</f>
        <v>0</v>
      </c>
      <c r="E23" s="99">
        <f t="shared" si="11"/>
        <v>0</v>
      </c>
      <c r="F23" s="99">
        <v>1</v>
      </c>
      <c r="G23" s="100">
        <v>0.1</v>
      </c>
      <c r="H23" s="101">
        <f t="shared" si="12"/>
        <v>0</v>
      </c>
      <c r="I23" s="102">
        <f t="shared" si="13"/>
        <v>0</v>
      </c>
      <c r="J23" s="89"/>
    </row>
    <row r="24" spans="1:10" ht="20.149999999999999" customHeight="1" thickBot="1">
      <c r="A24" s="280" t="s">
        <v>47</v>
      </c>
      <c r="B24" s="84" t="s">
        <v>272</v>
      </c>
      <c r="C24" s="19"/>
      <c r="D24" s="98">
        <f>IF('Intermediate Results'!J54=0,0, 'Intermediate Results'!J54)</f>
        <v>0</v>
      </c>
      <c r="E24" s="99">
        <f t="shared" si="11"/>
        <v>0</v>
      </c>
      <c r="F24" s="99">
        <v>1</v>
      </c>
      <c r="G24" s="100">
        <v>0.1</v>
      </c>
      <c r="H24" s="101">
        <f t="shared" si="12"/>
        <v>0</v>
      </c>
      <c r="I24" s="102">
        <f t="shared" si="13"/>
        <v>0</v>
      </c>
      <c r="J24" s="89"/>
    </row>
    <row r="25" spans="1:10" ht="26.25" customHeight="1" thickBot="1">
      <c r="A25" s="258">
        <v>3</v>
      </c>
      <c r="B25" s="86" t="s">
        <v>251</v>
      </c>
      <c r="C25" s="19"/>
      <c r="D25" s="103"/>
      <c r="E25" s="95">
        <f t="shared" ref="E25" si="14">SUM(E26:E33)</f>
        <v>0</v>
      </c>
      <c r="F25" s="95">
        <f t="shared" ref="F25" si="15">SUM(F26:F33)</f>
        <v>8</v>
      </c>
      <c r="G25" s="96">
        <v>1</v>
      </c>
      <c r="H25" s="97">
        <f t="shared" ref="H25" si="16">SUM(H26:H33)</f>
        <v>0</v>
      </c>
      <c r="I25" s="97">
        <f t="shared" ref="I25" si="17">SUM(I26:I33)</f>
        <v>0</v>
      </c>
      <c r="J25" s="98" t="str">
        <f>IF(H25&gt;0,SUM(I25/H25),"N/A")</f>
        <v>N/A</v>
      </c>
    </row>
    <row r="26" spans="1:10" ht="20.149999999999999" customHeight="1" thickBot="1">
      <c r="A26" s="281" t="s">
        <v>51</v>
      </c>
      <c r="B26" s="83" t="s">
        <v>111</v>
      </c>
      <c r="C26" s="19"/>
      <c r="D26" s="98">
        <f>IF('Intermediate Results'!J58=0,0, 'Intermediate Results'!J58)</f>
        <v>0</v>
      </c>
      <c r="E26" s="99">
        <f t="shared" ref="E26:E33" si="18">IF(D26=0,0,F26)</f>
        <v>0</v>
      </c>
      <c r="F26" s="99">
        <v>1</v>
      </c>
      <c r="G26" s="100">
        <v>0.2</v>
      </c>
      <c r="H26" s="101">
        <f t="shared" ref="H26:H33" si="19">E26*G26</f>
        <v>0</v>
      </c>
      <c r="I26" s="102">
        <f>D26*H26</f>
        <v>0</v>
      </c>
      <c r="J26" s="89"/>
    </row>
    <row r="27" spans="1:10" ht="20.149999999999999" customHeight="1" thickBot="1">
      <c r="A27" s="279" t="s">
        <v>56</v>
      </c>
      <c r="B27" s="83" t="s">
        <v>252</v>
      </c>
      <c r="C27" s="19"/>
      <c r="D27" s="98">
        <f>IF('Intermediate Results'!J65=0,0, 'Intermediate Results'!J65)</f>
        <v>0</v>
      </c>
      <c r="E27" s="99">
        <f t="shared" si="18"/>
        <v>0</v>
      </c>
      <c r="F27" s="99">
        <v>1</v>
      </c>
      <c r="G27" s="100">
        <v>0.2</v>
      </c>
      <c r="H27" s="101">
        <f t="shared" si="19"/>
        <v>0</v>
      </c>
      <c r="I27" s="102">
        <f t="shared" ref="I27:I33" si="20">D27*H27</f>
        <v>0</v>
      </c>
      <c r="J27" s="89"/>
    </row>
    <row r="28" spans="1:10" ht="20.149999999999999" customHeight="1" thickBot="1">
      <c r="A28" s="279" t="s">
        <v>62</v>
      </c>
      <c r="B28" s="83" t="s">
        <v>110</v>
      </c>
      <c r="C28" s="19"/>
      <c r="D28" s="98">
        <f>IF('Intermediate Results'!J71=0,0, 'Intermediate Results'!J71)</f>
        <v>0</v>
      </c>
      <c r="E28" s="99">
        <f t="shared" si="18"/>
        <v>0</v>
      </c>
      <c r="F28" s="99">
        <v>1</v>
      </c>
      <c r="G28" s="100">
        <v>0.1</v>
      </c>
      <c r="H28" s="101">
        <f t="shared" si="19"/>
        <v>0</v>
      </c>
      <c r="I28" s="102">
        <f t="shared" si="20"/>
        <v>0</v>
      </c>
      <c r="J28" s="89"/>
    </row>
    <row r="29" spans="1:10" ht="20.149999999999999" customHeight="1" thickBot="1">
      <c r="A29" s="279" t="s">
        <v>64</v>
      </c>
      <c r="B29" s="83" t="s">
        <v>173</v>
      </c>
      <c r="C29" s="19"/>
      <c r="D29" s="98">
        <f>IF('Intermediate Results'!J73=0,0, 'Intermediate Results'!J73)</f>
        <v>0</v>
      </c>
      <c r="E29" s="99">
        <f t="shared" si="18"/>
        <v>0</v>
      </c>
      <c r="F29" s="99">
        <v>1</v>
      </c>
      <c r="G29" s="100">
        <v>0.1</v>
      </c>
      <c r="H29" s="101">
        <f t="shared" si="19"/>
        <v>0</v>
      </c>
      <c r="I29" s="102">
        <f t="shared" si="20"/>
        <v>0</v>
      </c>
      <c r="J29" s="89"/>
    </row>
    <row r="30" spans="1:10" ht="20.149999999999999" customHeight="1" thickBot="1">
      <c r="A30" s="279" t="s">
        <v>67</v>
      </c>
      <c r="B30" s="83" t="s">
        <v>109</v>
      </c>
      <c r="C30" s="19"/>
      <c r="D30" s="98">
        <f>IF('Intermediate Results'!J80=0,0, 'Intermediate Results'!J80)</f>
        <v>0</v>
      </c>
      <c r="E30" s="99">
        <f t="shared" si="18"/>
        <v>0</v>
      </c>
      <c r="F30" s="99">
        <v>1</v>
      </c>
      <c r="G30" s="100">
        <v>0.1</v>
      </c>
      <c r="H30" s="101">
        <f t="shared" si="19"/>
        <v>0</v>
      </c>
      <c r="I30" s="102">
        <f t="shared" si="20"/>
        <v>0</v>
      </c>
      <c r="J30" s="89"/>
    </row>
    <row r="31" spans="1:10" ht="20.149999999999999" customHeight="1" thickBot="1">
      <c r="A31" s="279" t="s">
        <v>69</v>
      </c>
      <c r="B31" s="83" t="s">
        <v>108</v>
      </c>
      <c r="C31" s="19"/>
      <c r="D31" s="98">
        <f>IF('Intermediate Results'!J82=0,0, 'Intermediate Results'!J82)</f>
        <v>0</v>
      </c>
      <c r="E31" s="99">
        <f t="shared" si="18"/>
        <v>0</v>
      </c>
      <c r="F31" s="99">
        <v>1</v>
      </c>
      <c r="G31" s="100">
        <v>0.1</v>
      </c>
      <c r="H31" s="101">
        <f t="shared" si="19"/>
        <v>0</v>
      </c>
      <c r="I31" s="102">
        <f t="shared" si="20"/>
        <v>0</v>
      </c>
      <c r="J31" s="89"/>
    </row>
    <row r="32" spans="1:10" ht="20.149999999999999" customHeight="1" thickBot="1">
      <c r="A32" s="279" t="s">
        <v>73</v>
      </c>
      <c r="B32" s="83" t="s">
        <v>107</v>
      </c>
      <c r="C32" s="19"/>
      <c r="D32" s="98">
        <f>IF('Intermediate Results'!J86=0,0, 'Intermediate Results'!J86)</f>
        <v>0</v>
      </c>
      <c r="E32" s="99">
        <f t="shared" si="18"/>
        <v>0</v>
      </c>
      <c r="F32" s="99">
        <v>1</v>
      </c>
      <c r="G32" s="100">
        <v>0.1</v>
      </c>
      <c r="H32" s="101">
        <f t="shared" si="19"/>
        <v>0</v>
      </c>
      <c r="I32" s="102">
        <f t="shared" si="20"/>
        <v>0</v>
      </c>
      <c r="J32" s="89"/>
    </row>
    <row r="33" spans="1:10" ht="20.149999999999999" customHeight="1" thickBot="1">
      <c r="A33" s="282" t="s">
        <v>76</v>
      </c>
      <c r="B33" s="225" t="s">
        <v>174</v>
      </c>
      <c r="C33" s="19"/>
      <c r="D33" s="98">
        <f>IF('Intermediate Results'!J89=0,0, 'Intermediate Results'!J89)</f>
        <v>0</v>
      </c>
      <c r="E33" s="99">
        <f t="shared" si="18"/>
        <v>0</v>
      </c>
      <c r="F33" s="99">
        <v>1</v>
      </c>
      <c r="G33" s="100">
        <v>0.1</v>
      </c>
      <c r="H33" s="101">
        <f t="shared" si="19"/>
        <v>0</v>
      </c>
      <c r="I33" s="102">
        <f t="shared" si="20"/>
        <v>0</v>
      </c>
      <c r="J33" s="89"/>
    </row>
    <row r="34" spans="1:10" ht="27" customHeight="1" thickBot="1">
      <c r="A34" s="257">
        <v>4</v>
      </c>
      <c r="B34" s="86" t="s">
        <v>175</v>
      </c>
      <c r="C34" s="19"/>
      <c r="D34" s="104"/>
      <c r="E34" s="95">
        <f>SUM(E35:E42)</f>
        <v>0</v>
      </c>
      <c r="F34" s="95">
        <f t="shared" ref="F34" si="21">SUM(F35:F42)</f>
        <v>8</v>
      </c>
      <c r="G34" s="96">
        <v>1</v>
      </c>
      <c r="H34" s="97">
        <f t="shared" ref="H34:I34" si="22">SUM(H35:H42)</f>
        <v>0</v>
      </c>
      <c r="I34" s="97">
        <f t="shared" si="22"/>
        <v>0</v>
      </c>
      <c r="J34" s="98" t="str">
        <f>IF(H34&gt;0,SUM(I34/H34),"N/A")</f>
        <v>N/A</v>
      </c>
    </row>
    <row r="35" spans="1:10" ht="20.149999999999999" customHeight="1" thickBot="1">
      <c r="A35" s="277" t="s">
        <v>81</v>
      </c>
      <c r="B35" s="81" t="s">
        <v>384</v>
      </c>
      <c r="C35" s="19"/>
      <c r="D35" s="98">
        <f>IF('Intermediate Results'!J94=0,0, 'Intermediate Results'!J94)</f>
        <v>0</v>
      </c>
      <c r="E35" s="105">
        <f t="shared" ref="E35:E42" si="23">IF(D35=0,0,F35)</f>
        <v>0</v>
      </c>
      <c r="F35" s="105">
        <v>1</v>
      </c>
      <c r="G35" s="100">
        <v>0.15</v>
      </c>
      <c r="H35" s="106">
        <f t="shared" ref="H35:H42" si="24">E35*G35</f>
        <v>0</v>
      </c>
      <c r="I35" s="107">
        <f>D35*H35</f>
        <v>0</v>
      </c>
      <c r="J35" s="89"/>
    </row>
    <row r="36" spans="1:10" ht="20.149999999999999" customHeight="1" thickBot="1">
      <c r="A36" s="279" t="s">
        <v>83</v>
      </c>
      <c r="B36" s="83" t="s">
        <v>106</v>
      </c>
      <c r="C36" s="19"/>
      <c r="D36" s="98">
        <f>IF('Intermediate Results'!J99=0,0, 'Intermediate Results'!J99)</f>
        <v>0</v>
      </c>
      <c r="E36" s="99">
        <f t="shared" si="23"/>
        <v>0</v>
      </c>
      <c r="F36" s="99">
        <v>1</v>
      </c>
      <c r="G36" s="100">
        <v>0.15</v>
      </c>
      <c r="H36" s="101">
        <f t="shared" si="24"/>
        <v>0</v>
      </c>
      <c r="I36" s="102">
        <f t="shared" ref="I36:I42" si="25">D36*H36</f>
        <v>0</v>
      </c>
      <c r="J36" s="89"/>
    </row>
    <row r="37" spans="1:10" ht="20.149999999999999" customHeight="1" thickBot="1">
      <c r="A37" s="279" t="s">
        <v>85</v>
      </c>
      <c r="B37" s="83" t="s">
        <v>105</v>
      </c>
      <c r="C37" s="19"/>
      <c r="D37" s="98">
        <f>IF('Intermediate Results'!J102=0,0, 'Intermediate Results'!J102)</f>
        <v>0</v>
      </c>
      <c r="E37" s="99">
        <f t="shared" si="23"/>
        <v>0</v>
      </c>
      <c r="F37" s="99">
        <v>1</v>
      </c>
      <c r="G37" s="100">
        <v>0.15</v>
      </c>
      <c r="H37" s="101">
        <f t="shared" si="24"/>
        <v>0</v>
      </c>
      <c r="I37" s="102">
        <f t="shared" si="25"/>
        <v>0</v>
      </c>
      <c r="J37" s="89"/>
    </row>
    <row r="38" spans="1:10" ht="20.149999999999999" customHeight="1" thickBot="1">
      <c r="A38" s="279" t="s">
        <v>88</v>
      </c>
      <c r="B38" s="83" t="s">
        <v>176</v>
      </c>
      <c r="C38" s="19"/>
      <c r="D38" s="98">
        <f>IF('Intermediate Results'!J105=0,0, 'Intermediate Results'!J105)</f>
        <v>0</v>
      </c>
      <c r="E38" s="99">
        <f t="shared" si="23"/>
        <v>0</v>
      </c>
      <c r="F38" s="99">
        <v>1</v>
      </c>
      <c r="G38" s="100">
        <v>0.1</v>
      </c>
      <c r="H38" s="101">
        <f t="shared" si="24"/>
        <v>0</v>
      </c>
      <c r="I38" s="102">
        <f t="shared" si="25"/>
        <v>0</v>
      </c>
      <c r="J38" s="89"/>
    </row>
    <row r="39" spans="1:10" ht="20.149999999999999" customHeight="1" thickBot="1">
      <c r="A39" s="279" t="s">
        <v>90</v>
      </c>
      <c r="B39" s="83" t="s">
        <v>177</v>
      </c>
      <c r="C39" s="19"/>
      <c r="D39" s="98">
        <f>IF('Intermediate Results'!J107=0,0, 'Intermediate Results'!J107)</f>
        <v>0</v>
      </c>
      <c r="E39" s="99">
        <f t="shared" si="23"/>
        <v>0</v>
      </c>
      <c r="F39" s="99">
        <v>1</v>
      </c>
      <c r="G39" s="100">
        <v>0.1</v>
      </c>
      <c r="H39" s="101">
        <f t="shared" si="24"/>
        <v>0</v>
      </c>
      <c r="I39" s="102">
        <f t="shared" si="25"/>
        <v>0</v>
      </c>
      <c r="J39" s="89"/>
    </row>
    <row r="40" spans="1:10" ht="20.149999999999999" customHeight="1" thickBot="1">
      <c r="A40" s="279" t="s">
        <v>92</v>
      </c>
      <c r="B40" s="83" t="s">
        <v>178</v>
      </c>
      <c r="C40" s="19"/>
      <c r="D40" s="98">
        <f>IF('Intermediate Results'!J109=0,0, 'Intermediate Results'!J109)</f>
        <v>0</v>
      </c>
      <c r="E40" s="99">
        <f t="shared" si="23"/>
        <v>0</v>
      </c>
      <c r="F40" s="99">
        <v>1</v>
      </c>
      <c r="G40" s="100">
        <v>0.15</v>
      </c>
      <c r="H40" s="101">
        <f t="shared" si="24"/>
        <v>0</v>
      </c>
      <c r="I40" s="102">
        <f t="shared" si="25"/>
        <v>0</v>
      </c>
      <c r="J40" s="89"/>
    </row>
    <row r="41" spans="1:10" ht="20.149999999999999" customHeight="1" thickBot="1">
      <c r="A41" s="279" t="s">
        <v>100</v>
      </c>
      <c r="B41" s="83" t="s">
        <v>179</v>
      </c>
      <c r="C41" s="19"/>
      <c r="D41" s="98">
        <f>IF('Intermediate Results'!J112=0,0, 'Intermediate Results'!J112)</f>
        <v>0</v>
      </c>
      <c r="E41" s="99">
        <f t="shared" si="23"/>
        <v>0</v>
      </c>
      <c r="F41" s="99">
        <v>1</v>
      </c>
      <c r="G41" s="100">
        <v>0.1</v>
      </c>
      <c r="H41" s="101">
        <f t="shared" si="24"/>
        <v>0</v>
      </c>
      <c r="I41" s="102">
        <f t="shared" si="25"/>
        <v>0</v>
      </c>
      <c r="J41" s="89"/>
    </row>
    <row r="42" spans="1:10" ht="20.149999999999999" customHeight="1" thickBot="1">
      <c r="A42" s="280" t="s">
        <v>102</v>
      </c>
      <c r="B42" s="84" t="s">
        <v>103</v>
      </c>
      <c r="C42" s="19"/>
      <c r="D42" s="98">
        <f>IF('Intermediate Results'!J114=0,0, 'Intermediate Results'!J114)</f>
        <v>0</v>
      </c>
      <c r="E42" s="108">
        <f t="shared" si="23"/>
        <v>0</v>
      </c>
      <c r="F42" s="108">
        <v>1</v>
      </c>
      <c r="G42" s="100">
        <v>0.1</v>
      </c>
      <c r="H42" s="109">
        <f t="shared" si="24"/>
        <v>0</v>
      </c>
      <c r="I42" s="110">
        <f t="shared" si="25"/>
        <v>0</v>
      </c>
      <c r="J42" s="89"/>
    </row>
    <row r="43" spans="1:10">
      <c r="A43" s="244"/>
      <c r="G43" s="16"/>
    </row>
    <row r="44" spans="1:10" ht="15" thickBot="1">
      <c r="A44" s="244"/>
      <c r="G44" s="16"/>
    </row>
    <row r="45" spans="1:10" ht="26.5" thickBot="1">
      <c r="A45" s="259"/>
      <c r="B45" s="52" t="s">
        <v>126</v>
      </c>
      <c r="C45" s="11"/>
      <c r="D45" s="11"/>
      <c r="E45" s="11"/>
      <c r="F45" s="11"/>
      <c r="G45" s="11"/>
      <c r="H45" s="11"/>
      <c r="I45" s="11"/>
      <c r="J45" s="39"/>
    </row>
    <row r="46" spans="1:10">
      <c r="A46" s="244"/>
      <c r="G46" s="16"/>
    </row>
    <row r="47" spans="1:10" ht="15" thickBot="1">
      <c r="A47" s="244"/>
      <c r="G47" s="16"/>
    </row>
    <row r="48" spans="1:10" ht="29.5" thickBot="1">
      <c r="A48" s="244"/>
      <c r="B48" s="93" t="s">
        <v>142</v>
      </c>
      <c r="D48" s="79" t="s">
        <v>136</v>
      </c>
      <c r="G48" s="16"/>
      <c r="J48"/>
    </row>
    <row r="49" spans="1:10" ht="20.149999999999999" customHeight="1" thickBot="1">
      <c r="A49" s="283" t="s">
        <v>0</v>
      </c>
      <c r="B49" s="87" t="str">
        <f>B8</f>
        <v xml:space="preserve">Catholic Identity                          </v>
      </c>
      <c r="D49" s="98" t="str">
        <f>IF(D8=0,"N/A",D8)</f>
        <v>N/A</v>
      </c>
      <c r="E49" s="89"/>
      <c r="F49" s="89"/>
      <c r="G49" s="90"/>
      <c r="H49" s="91"/>
      <c r="I49" s="91"/>
      <c r="J49"/>
    </row>
    <row r="50" spans="1:10" ht="20.149999999999999" customHeight="1" thickBot="1">
      <c r="A50" s="284" t="s">
        <v>3</v>
      </c>
      <c r="B50" s="87" t="str">
        <f t="shared" ref="B50:B51" si="26">B9</f>
        <v>Law of the Land</v>
      </c>
      <c r="D50" s="98" t="str">
        <f t="shared" ref="D50:D51" si="27">IF(D9=0,"N/A",D9)</f>
        <v>N/A</v>
      </c>
      <c r="E50" s="89"/>
      <c r="F50" s="89"/>
      <c r="G50" s="90"/>
      <c r="H50" s="91"/>
      <c r="I50" s="91"/>
      <c r="J50"/>
    </row>
    <row r="51" spans="1:10" ht="20.149999999999999" customHeight="1" thickBot="1">
      <c r="A51" s="284" t="s">
        <v>6</v>
      </c>
      <c r="B51" s="87" t="str">
        <f t="shared" si="26"/>
        <v>Ethics and Staff conduct</v>
      </c>
      <c r="D51" s="98" t="str">
        <f t="shared" si="27"/>
        <v>N/A</v>
      </c>
      <c r="E51" s="89"/>
      <c r="F51" s="89"/>
      <c r="G51" s="90"/>
      <c r="H51" s="91"/>
      <c r="I51" s="91"/>
      <c r="J51"/>
    </row>
    <row r="52" spans="1:10" ht="20.149999999999999" customHeight="1" thickBot="1">
      <c r="A52" s="284" t="s">
        <v>22</v>
      </c>
      <c r="B52" s="87" t="str">
        <f>B17</f>
        <v>Constitution</v>
      </c>
      <c r="D52" s="98" t="str">
        <f>IF(D17=0,"N/A",D17)</f>
        <v>N/A</v>
      </c>
      <c r="E52" s="89"/>
      <c r="F52" s="89"/>
      <c r="G52" s="90"/>
      <c r="H52" s="91"/>
      <c r="I52" s="91"/>
      <c r="J52"/>
    </row>
    <row r="53" spans="1:10" ht="20.149999999999999" customHeight="1" thickBot="1">
      <c r="A53" s="284" t="s">
        <v>24</v>
      </c>
      <c r="B53" s="87" t="str">
        <f>B18</f>
        <v>Governance Structure</v>
      </c>
      <c r="D53" s="98" t="str">
        <f>IF(D18=0,"N/A",D18)</f>
        <v>N/A</v>
      </c>
      <c r="E53" s="89"/>
      <c r="F53" s="89"/>
      <c r="G53" s="90"/>
      <c r="H53" s="91"/>
      <c r="I53" s="91"/>
      <c r="J53"/>
    </row>
    <row r="54" spans="1:10" ht="20.149999999999999" customHeight="1" thickBot="1">
      <c r="A54" s="284" t="s">
        <v>76</v>
      </c>
      <c r="B54" s="87" t="str">
        <f>B33</f>
        <v xml:space="preserve">Auditing                                                          </v>
      </c>
      <c r="D54" s="98" t="str">
        <f>IF(D33=0,"N/A",D33)</f>
        <v>N/A</v>
      </c>
      <c r="E54" s="89"/>
      <c r="F54" s="89"/>
      <c r="G54" s="90"/>
      <c r="H54" s="91"/>
      <c r="I54" s="91"/>
      <c r="J54"/>
    </row>
    <row r="55" spans="1:10" ht="19.5" customHeight="1" thickBot="1">
      <c r="A55" s="284" t="s">
        <v>81</v>
      </c>
      <c r="B55" s="87" t="str">
        <f>B35</f>
        <v>Safeguarding Policy and Systems</v>
      </c>
      <c r="D55" s="98" t="str">
        <f>IF(D35=0,"N/A",D35)</f>
        <v>N/A</v>
      </c>
      <c r="E55" s="89"/>
      <c r="G55" s="16"/>
      <c r="J55"/>
    </row>
    <row r="56" spans="1:10" ht="16" thickBot="1">
      <c r="A56" s="250"/>
      <c r="D56" s="50"/>
      <c r="G56" s="16"/>
      <c r="J56"/>
    </row>
    <row r="57" spans="1:10" ht="29.5" customHeight="1" thickBot="1">
      <c r="A57" s="250"/>
      <c r="B57" s="92" t="s">
        <v>143</v>
      </c>
      <c r="D57" s="80" t="s">
        <v>137</v>
      </c>
      <c r="F57" s="89"/>
      <c r="G57" s="90"/>
      <c r="H57" s="91"/>
      <c r="I57" s="91"/>
      <c r="J57"/>
    </row>
    <row r="58" spans="1:10" ht="20.149999999999999" customHeight="1" thickBot="1">
      <c r="A58" s="260">
        <v>1</v>
      </c>
      <c r="B58" s="88" t="s">
        <v>138</v>
      </c>
      <c r="D58" s="98" t="str">
        <f>J7</f>
        <v>N/A</v>
      </c>
      <c r="E58" s="89"/>
      <c r="F58" s="89"/>
      <c r="G58" s="90"/>
      <c r="H58" s="91"/>
      <c r="I58" s="91"/>
      <c r="J58"/>
    </row>
    <row r="59" spans="1:10" ht="20.149999999999999" customHeight="1" thickBot="1">
      <c r="A59" s="261">
        <v>2</v>
      </c>
      <c r="B59" s="85" t="s">
        <v>21</v>
      </c>
      <c r="D59" s="98" t="str">
        <f>J16</f>
        <v>N/A</v>
      </c>
      <c r="E59" s="89"/>
      <c r="F59" s="89"/>
      <c r="G59" s="91"/>
      <c r="H59" s="91"/>
      <c r="I59" s="91"/>
      <c r="J59"/>
    </row>
    <row r="60" spans="1:10" ht="20.149999999999999" customHeight="1" thickBot="1">
      <c r="A60" s="261">
        <v>3</v>
      </c>
      <c r="B60" s="85" t="s">
        <v>271</v>
      </c>
      <c r="D60" s="98" t="str">
        <f>J25</f>
        <v>N/A</v>
      </c>
      <c r="E60" s="89"/>
      <c r="F60" s="89"/>
      <c r="G60" s="91"/>
      <c r="H60" s="91"/>
      <c r="I60" s="91"/>
      <c r="J60"/>
    </row>
    <row r="61" spans="1:10" ht="19" customHeight="1" thickBot="1">
      <c r="A61" s="261">
        <v>4</v>
      </c>
      <c r="B61" s="85" t="s">
        <v>80</v>
      </c>
      <c r="D61" s="98" t="str">
        <f>J34</f>
        <v>N/A</v>
      </c>
      <c r="E61" s="89"/>
    </row>
    <row r="62" spans="1:10" ht="15" thickBot="1">
      <c r="A62" s="244"/>
    </row>
    <row r="63" spans="1:10" ht="29.5" thickBot="1">
      <c r="A63" s="250"/>
      <c r="B63" s="188" t="s">
        <v>365</v>
      </c>
      <c r="D63" s="189" t="s">
        <v>370</v>
      </c>
    </row>
    <row r="64" spans="1:10" ht="19.5" customHeight="1" thickBot="1">
      <c r="A64" s="251"/>
      <c r="B64" s="190" t="s">
        <v>359</v>
      </c>
      <c r="D64" s="98" t="str">
        <f>'Safeguarding Standard'!P2</f>
        <v>N/A</v>
      </c>
    </row>
    <row r="65" spans="1:4" ht="15" thickBot="1">
      <c r="A65" s="244"/>
    </row>
    <row r="66" spans="1:4" ht="29.5" thickBot="1">
      <c r="A66" s="250"/>
      <c r="B66" s="235" t="s">
        <v>368</v>
      </c>
      <c r="D66" s="237" t="s">
        <v>369</v>
      </c>
    </row>
    <row r="67" spans="1:4" ht="16" thickBot="1">
      <c r="A67" s="276" t="s">
        <v>6</v>
      </c>
      <c r="B67" s="236" t="s">
        <v>360</v>
      </c>
      <c r="D67" s="98" t="str">
        <f>IF('Safeguarding Standard'!J3&gt;0,'Safeguarding Standard'!J3,"N/A")</f>
        <v>N/A</v>
      </c>
    </row>
    <row r="68" spans="1:4" ht="16" thickBot="1">
      <c r="A68" s="276" t="s">
        <v>16</v>
      </c>
      <c r="B68" s="236" t="s">
        <v>361</v>
      </c>
      <c r="D68" s="98" t="str">
        <f>IF('Safeguarding Standard'!J5&gt;0,'Safeguarding Standard'!J5,"N/A")</f>
        <v>N/A</v>
      </c>
    </row>
    <row r="69" spans="1:4" ht="16" thickBot="1">
      <c r="A69" s="276" t="s">
        <v>31</v>
      </c>
      <c r="B69" s="236" t="s">
        <v>113</v>
      </c>
      <c r="D69" s="98" t="str">
        <f>IF('Safeguarding Standard'!J8&gt;0,'Safeguarding Standard'!J8,"N/A")</f>
        <v>N/A</v>
      </c>
    </row>
    <row r="70" spans="1:4" ht="16" thickBot="1">
      <c r="A70" s="276" t="s">
        <v>81</v>
      </c>
      <c r="B70" s="236" t="s">
        <v>384</v>
      </c>
      <c r="D70" s="98" t="str">
        <f>IF('Safeguarding Standard'!J16&gt;0,'Safeguarding Standard'!J16,"N/A")</f>
        <v>N/A</v>
      </c>
    </row>
  </sheetData>
  <sheetProtection algorithmName="SHA-512" hashValue="be92qRa89BN4Z30ALWm8OHQsGEuistWEMFUtdh86ZFESr9QkGRzlWRZcQdtnce2raRbrGUmQIm1qK6YkTM6Azw==" saltValue="B/xWgZie9Cy2ULAhN5a9BA==" spinCount="100000" sheet="1" objects="1" scenarios="1"/>
  <conditionalFormatting sqref="J7 J34 J25 J16">
    <cfRule type="cellIs" dxfId="200" priority="288" operator="lessThan">
      <formula>3</formula>
    </cfRule>
  </conditionalFormatting>
  <conditionalFormatting sqref="D8:D15 D17:D24 D26:D33 D35:D42 D55">
    <cfRule type="cellIs" dxfId="199" priority="165" operator="greaterThan">
      <formula>2.99</formula>
    </cfRule>
    <cfRule type="cellIs" dxfId="198" priority="279" operator="lessThan">
      <formula>3</formula>
    </cfRule>
  </conditionalFormatting>
  <conditionalFormatting sqref="D49:D55">
    <cfRule type="cellIs" dxfId="197" priority="224" operator="greaterThanOrEqual">
      <formula>3</formula>
    </cfRule>
    <cfRule type="cellIs" dxfId="196" priority="283" operator="lessThan">
      <formula>3</formula>
    </cfRule>
  </conditionalFormatting>
  <conditionalFormatting sqref="J7 J34 J25 J16">
    <cfRule type="cellIs" dxfId="195" priority="244" operator="greaterThan">
      <formula>2.999</formula>
    </cfRule>
    <cfRule type="cellIs" dxfId="194" priority="252" operator="greaterThan">
      <formula>3</formula>
    </cfRule>
  </conditionalFormatting>
  <conditionalFormatting sqref="D49:D55">
    <cfRule type="cellIs" dxfId="193" priority="284" operator="equal">
      <formula>"N/A"</formula>
    </cfRule>
  </conditionalFormatting>
  <conditionalFormatting sqref="D58:D61 D49:D55">
    <cfRule type="cellIs" dxfId="192" priority="219" operator="greaterThan">
      <formula>3</formula>
    </cfRule>
    <cfRule type="cellIs" dxfId="191" priority="220" operator="lessThan">
      <formula>3</formula>
    </cfRule>
  </conditionalFormatting>
  <conditionalFormatting sqref="D58:D61 D49:D55">
    <cfRule type="cellIs" dxfId="190" priority="218" operator="equal">
      <formula>0</formula>
    </cfRule>
  </conditionalFormatting>
  <conditionalFormatting sqref="D58:D61">
    <cfRule type="cellIs" dxfId="189" priority="189" operator="greaterThan">
      <formula>3</formula>
    </cfRule>
    <cfRule type="cellIs" dxfId="188" priority="190" operator="lessThan">
      <formula>3</formula>
    </cfRule>
  </conditionalFormatting>
  <conditionalFormatting sqref="D58:D61">
    <cfRule type="cellIs" dxfId="187" priority="188" operator="equal">
      <formula>0</formula>
    </cfRule>
  </conditionalFormatting>
  <conditionalFormatting sqref="D58:D61">
    <cfRule type="cellIs" dxfId="186" priority="186" operator="greaterThan">
      <formula>3</formula>
    </cfRule>
    <cfRule type="cellIs" dxfId="185" priority="187" operator="lessThan">
      <formula>3</formula>
    </cfRule>
  </conditionalFormatting>
  <conditionalFormatting sqref="D58:D61">
    <cfRule type="cellIs" dxfId="184" priority="185" operator="equal">
      <formula>"N/A"</formula>
    </cfRule>
  </conditionalFormatting>
  <conditionalFormatting sqref="D58:D61">
    <cfRule type="cellIs" dxfId="183" priority="183" operator="greaterThanOrEqual">
      <formula>3</formula>
    </cfRule>
    <cfRule type="cellIs" dxfId="182" priority="184" operator="lessThan">
      <formula>3</formula>
    </cfRule>
  </conditionalFormatting>
  <conditionalFormatting sqref="D58:D61">
    <cfRule type="cellIs" dxfId="181" priority="182" operator="equal">
      <formula>"N/A"</formula>
    </cfRule>
  </conditionalFormatting>
  <conditionalFormatting sqref="D8 D55">
    <cfRule type="cellIs" dxfId="180" priority="166" stopIfTrue="1" operator="equal">
      <formula>0</formula>
    </cfRule>
    <cfRule type="cellIs" dxfId="179" priority="273" operator="equal">
      <formula>"N/A"</formula>
    </cfRule>
  </conditionalFormatting>
  <conditionalFormatting sqref="J7">
    <cfRule type="cellIs" dxfId="178" priority="163" operator="greaterThan">
      <formula>2.99</formula>
    </cfRule>
    <cfRule type="cellIs" dxfId="177" priority="164" operator="lessThan">
      <formula>3</formula>
    </cfRule>
  </conditionalFormatting>
  <conditionalFormatting sqref="J7">
    <cfRule type="cellIs" dxfId="176" priority="161" stopIfTrue="1" operator="equal">
      <formula>0</formula>
    </cfRule>
    <cfRule type="cellIs" dxfId="175" priority="162" operator="equal">
      <formula>"N/A"</formula>
    </cfRule>
  </conditionalFormatting>
  <conditionalFormatting sqref="D9:D15">
    <cfRule type="cellIs" dxfId="174" priority="159" stopIfTrue="1" operator="equal">
      <formula>0</formula>
    </cfRule>
    <cfRule type="cellIs" dxfId="173" priority="160" operator="equal">
      <formula>"N/A"</formula>
    </cfRule>
  </conditionalFormatting>
  <conditionalFormatting sqref="D17:D24">
    <cfRule type="cellIs" dxfId="172" priority="157" stopIfTrue="1" operator="equal">
      <formula>0</formula>
    </cfRule>
    <cfRule type="cellIs" dxfId="171" priority="158" operator="equal">
      <formula>"N/A"</formula>
    </cfRule>
  </conditionalFormatting>
  <conditionalFormatting sqref="D26:D33">
    <cfRule type="cellIs" dxfId="170" priority="155" stopIfTrue="1" operator="equal">
      <formula>0</formula>
    </cfRule>
    <cfRule type="cellIs" dxfId="169" priority="156" operator="equal">
      <formula>"N/A"</formula>
    </cfRule>
  </conditionalFormatting>
  <conditionalFormatting sqref="D35:D42">
    <cfRule type="cellIs" dxfId="168" priority="153" stopIfTrue="1" operator="equal">
      <formula>0</formula>
    </cfRule>
    <cfRule type="cellIs" dxfId="167" priority="154" operator="equal">
      <formula>"N/A"</formula>
    </cfRule>
  </conditionalFormatting>
  <conditionalFormatting sqref="D49:D52">
    <cfRule type="cellIs" dxfId="166" priority="151" operator="greaterThan">
      <formula>2.99</formula>
    </cfRule>
    <cfRule type="cellIs" dxfId="165" priority="152" operator="lessThan">
      <formula>3</formula>
    </cfRule>
  </conditionalFormatting>
  <conditionalFormatting sqref="D49:D52">
    <cfRule type="cellIs" dxfId="164" priority="149" stopIfTrue="1" operator="equal">
      <formula>0</formula>
    </cfRule>
    <cfRule type="cellIs" dxfId="163" priority="150" operator="equal">
      <formula>"N/A"</formula>
    </cfRule>
  </conditionalFormatting>
  <conditionalFormatting sqref="D53:D54">
    <cfRule type="cellIs" dxfId="162" priority="147" operator="greaterThan">
      <formula>2.99</formula>
    </cfRule>
    <cfRule type="cellIs" dxfId="161" priority="148" operator="lessThan">
      <formula>3</formula>
    </cfRule>
  </conditionalFormatting>
  <conditionalFormatting sqref="D53:D54">
    <cfRule type="cellIs" dxfId="160" priority="145" stopIfTrue="1" operator="equal">
      <formula>0</formula>
    </cfRule>
    <cfRule type="cellIs" dxfId="159" priority="146" operator="equal">
      <formula>"N/A"</formula>
    </cfRule>
  </conditionalFormatting>
  <conditionalFormatting sqref="D58:D61">
    <cfRule type="cellIs" dxfId="158" priority="143" operator="greaterThanOrEqual">
      <formula>3</formula>
    </cfRule>
    <cfRule type="cellIs" dxfId="157" priority="144" operator="lessThan">
      <formula>3</formula>
    </cfRule>
  </conditionalFormatting>
  <conditionalFormatting sqref="D58:D61">
    <cfRule type="cellIs" dxfId="156" priority="142" operator="equal">
      <formula>"N/A"</formula>
    </cfRule>
  </conditionalFormatting>
  <conditionalFormatting sqref="D58:D61">
    <cfRule type="cellIs" dxfId="155" priority="140" operator="greaterThan">
      <formula>2.99</formula>
    </cfRule>
    <cfRule type="cellIs" dxfId="154" priority="141" operator="lessThan">
      <formula>3</formula>
    </cfRule>
  </conditionalFormatting>
  <conditionalFormatting sqref="D58:D61">
    <cfRule type="cellIs" dxfId="153" priority="138" stopIfTrue="1" operator="equal">
      <formula>0</formula>
    </cfRule>
    <cfRule type="cellIs" dxfId="152" priority="139" operator="equal">
      <formula>"N/A"</formula>
    </cfRule>
  </conditionalFormatting>
  <conditionalFormatting sqref="J34">
    <cfRule type="cellIs" dxfId="151" priority="136" operator="greaterThan">
      <formula>3</formula>
    </cfRule>
    <cfRule type="cellIs" dxfId="150" priority="137" operator="lessThan">
      <formula>3</formula>
    </cfRule>
  </conditionalFormatting>
  <conditionalFormatting sqref="J34">
    <cfRule type="cellIs" dxfId="149" priority="135" operator="equal">
      <formula>0</formula>
    </cfRule>
  </conditionalFormatting>
  <conditionalFormatting sqref="J34">
    <cfRule type="cellIs" dxfId="148" priority="133" operator="greaterThan">
      <formula>3</formula>
    </cfRule>
    <cfRule type="cellIs" dxfId="147" priority="134" operator="lessThan">
      <formula>3</formula>
    </cfRule>
  </conditionalFormatting>
  <conditionalFormatting sqref="J34">
    <cfRule type="cellIs" dxfId="146" priority="132" operator="equal">
      <formula>0</formula>
    </cfRule>
  </conditionalFormatting>
  <conditionalFormatting sqref="J34">
    <cfRule type="cellIs" dxfId="145" priority="130" operator="greaterThan">
      <formula>3</formula>
    </cfRule>
    <cfRule type="cellIs" dxfId="144" priority="131" operator="lessThan">
      <formula>3</formula>
    </cfRule>
  </conditionalFormatting>
  <conditionalFormatting sqref="J34">
    <cfRule type="cellIs" dxfId="143" priority="129" operator="equal">
      <formula>"N/A"</formula>
    </cfRule>
  </conditionalFormatting>
  <conditionalFormatting sqref="J34">
    <cfRule type="cellIs" dxfId="142" priority="127" operator="greaterThanOrEqual">
      <formula>3</formula>
    </cfRule>
    <cfRule type="cellIs" dxfId="141" priority="128" operator="lessThan">
      <formula>3</formula>
    </cfRule>
  </conditionalFormatting>
  <conditionalFormatting sqref="J34">
    <cfRule type="cellIs" dxfId="140" priority="126" operator="equal">
      <formula>"N/A"</formula>
    </cfRule>
  </conditionalFormatting>
  <conditionalFormatting sqref="J34">
    <cfRule type="cellIs" dxfId="139" priority="124" operator="greaterThanOrEqual">
      <formula>3</formula>
    </cfRule>
    <cfRule type="cellIs" dxfId="138" priority="125" operator="lessThan">
      <formula>3</formula>
    </cfRule>
  </conditionalFormatting>
  <conditionalFormatting sqref="J34">
    <cfRule type="cellIs" dxfId="137" priority="123" operator="equal">
      <formula>"N/A"</formula>
    </cfRule>
  </conditionalFormatting>
  <conditionalFormatting sqref="J34">
    <cfRule type="cellIs" dxfId="136" priority="121" operator="greaterThan">
      <formula>2.99</formula>
    </cfRule>
    <cfRule type="cellIs" dxfId="135" priority="122" operator="lessThan">
      <formula>3</formula>
    </cfRule>
  </conditionalFormatting>
  <conditionalFormatting sqref="J34">
    <cfRule type="cellIs" dxfId="134" priority="119" stopIfTrue="1" operator="equal">
      <formula>0</formula>
    </cfRule>
    <cfRule type="cellIs" dxfId="133" priority="120" operator="equal">
      <formula>"N/A"</formula>
    </cfRule>
  </conditionalFormatting>
  <conditionalFormatting sqref="J25">
    <cfRule type="cellIs" dxfId="132" priority="117" operator="greaterThan">
      <formula>3</formula>
    </cfRule>
    <cfRule type="cellIs" dxfId="131" priority="118" operator="lessThan">
      <formula>3</formula>
    </cfRule>
  </conditionalFormatting>
  <conditionalFormatting sqref="J25">
    <cfRule type="cellIs" dxfId="130" priority="116" operator="equal">
      <formula>0</formula>
    </cfRule>
  </conditionalFormatting>
  <conditionalFormatting sqref="J25">
    <cfRule type="cellIs" dxfId="129" priority="114" operator="greaterThan">
      <formula>3</formula>
    </cfRule>
    <cfRule type="cellIs" dxfId="128" priority="115" operator="lessThan">
      <formula>3</formula>
    </cfRule>
  </conditionalFormatting>
  <conditionalFormatting sqref="J25">
    <cfRule type="cellIs" dxfId="127" priority="113" operator="equal">
      <formula>0</formula>
    </cfRule>
  </conditionalFormatting>
  <conditionalFormatting sqref="J25">
    <cfRule type="cellIs" dxfId="126" priority="111" operator="greaterThan">
      <formula>3</formula>
    </cfRule>
    <cfRule type="cellIs" dxfId="125" priority="112" operator="lessThan">
      <formula>3</formula>
    </cfRule>
  </conditionalFormatting>
  <conditionalFormatting sqref="J25">
    <cfRule type="cellIs" dxfId="124" priority="110" operator="equal">
      <formula>"N/A"</formula>
    </cfRule>
  </conditionalFormatting>
  <conditionalFormatting sqref="J25">
    <cfRule type="cellIs" dxfId="123" priority="108" operator="greaterThanOrEqual">
      <formula>3</formula>
    </cfRule>
    <cfRule type="cellIs" dxfId="122" priority="109" operator="lessThan">
      <formula>3</formula>
    </cfRule>
  </conditionalFormatting>
  <conditionalFormatting sqref="J25">
    <cfRule type="cellIs" dxfId="121" priority="107" operator="equal">
      <formula>"N/A"</formula>
    </cfRule>
  </conditionalFormatting>
  <conditionalFormatting sqref="J25">
    <cfRule type="cellIs" dxfId="120" priority="105" operator="greaterThanOrEqual">
      <formula>3</formula>
    </cfRule>
    <cfRule type="cellIs" dxfId="119" priority="106" operator="lessThan">
      <formula>3</formula>
    </cfRule>
  </conditionalFormatting>
  <conditionalFormatting sqref="J25">
    <cfRule type="cellIs" dxfId="118" priority="104" operator="equal">
      <formula>"N/A"</formula>
    </cfRule>
  </conditionalFormatting>
  <conditionalFormatting sqref="J25">
    <cfRule type="cellIs" dxfId="117" priority="102" operator="greaterThan">
      <formula>2.99</formula>
    </cfRule>
    <cfRule type="cellIs" dxfId="116" priority="103" operator="lessThan">
      <formula>3</formula>
    </cfRule>
  </conditionalFormatting>
  <conditionalFormatting sqref="J25">
    <cfRule type="cellIs" dxfId="115" priority="100" stopIfTrue="1" operator="equal">
      <formula>0</formula>
    </cfRule>
    <cfRule type="cellIs" dxfId="114" priority="101" operator="equal">
      <formula>"N/A"</formula>
    </cfRule>
  </conditionalFormatting>
  <conditionalFormatting sqref="J16">
    <cfRule type="cellIs" dxfId="113" priority="98" operator="greaterThan">
      <formula>3</formula>
    </cfRule>
    <cfRule type="cellIs" dxfId="112" priority="99" operator="lessThan">
      <formula>3</formula>
    </cfRule>
  </conditionalFormatting>
  <conditionalFormatting sqref="J16">
    <cfRule type="cellIs" dxfId="111" priority="97" operator="equal">
      <formula>0</formula>
    </cfRule>
  </conditionalFormatting>
  <conditionalFormatting sqref="J16">
    <cfRule type="cellIs" dxfId="110" priority="95" operator="greaterThan">
      <formula>3</formula>
    </cfRule>
    <cfRule type="cellIs" dxfId="109" priority="96" operator="lessThan">
      <formula>3</formula>
    </cfRule>
  </conditionalFormatting>
  <conditionalFormatting sqref="J16">
    <cfRule type="cellIs" dxfId="108" priority="94" operator="equal">
      <formula>0</formula>
    </cfRule>
  </conditionalFormatting>
  <conditionalFormatting sqref="J16">
    <cfRule type="cellIs" dxfId="107" priority="92" operator="greaterThan">
      <formula>3</formula>
    </cfRule>
    <cfRule type="cellIs" dxfId="106" priority="93" operator="lessThan">
      <formula>3</formula>
    </cfRule>
  </conditionalFormatting>
  <conditionalFormatting sqref="J16">
    <cfRule type="cellIs" dxfId="105" priority="91" operator="equal">
      <formula>"N/A"</formula>
    </cfRule>
  </conditionalFormatting>
  <conditionalFormatting sqref="J16">
    <cfRule type="cellIs" dxfId="104" priority="89" operator="greaterThanOrEqual">
      <formula>3</formula>
    </cfRule>
    <cfRule type="cellIs" dxfId="103" priority="90" operator="lessThan">
      <formula>3</formula>
    </cfRule>
  </conditionalFormatting>
  <conditionalFormatting sqref="J16">
    <cfRule type="cellIs" dxfId="102" priority="88" operator="equal">
      <formula>"N/A"</formula>
    </cfRule>
  </conditionalFormatting>
  <conditionalFormatting sqref="J16">
    <cfRule type="cellIs" dxfId="101" priority="86" operator="greaterThanOrEqual">
      <formula>3</formula>
    </cfRule>
    <cfRule type="cellIs" dxfId="100" priority="87" operator="lessThan">
      <formula>3</formula>
    </cfRule>
  </conditionalFormatting>
  <conditionalFormatting sqref="J16">
    <cfRule type="cellIs" dxfId="99" priority="85" operator="equal">
      <formula>"N/A"</formula>
    </cfRule>
  </conditionalFormatting>
  <conditionalFormatting sqref="J16">
    <cfRule type="cellIs" dxfId="98" priority="83" operator="greaterThan">
      <formula>2.99</formula>
    </cfRule>
    <cfRule type="cellIs" dxfId="97" priority="84" operator="lessThan">
      <formula>3</formula>
    </cfRule>
  </conditionalFormatting>
  <conditionalFormatting sqref="J16">
    <cfRule type="cellIs" dxfId="96" priority="81" stopIfTrue="1" operator="equal">
      <formula>0</formula>
    </cfRule>
    <cfRule type="cellIs" dxfId="95" priority="82" operator="equal">
      <formula>"N/A"</formula>
    </cfRule>
  </conditionalFormatting>
  <conditionalFormatting sqref="D55">
    <cfRule type="cellIs" dxfId="94" priority="79" operator="greaterThan">
      <formula>2.99</formula>
    </cfRule>
    <cfRule type="cellIs" dxfId="93" priority="80" operator="lessThan">
      <formula>3</formula>
    </cfRule>
  </conditionalFormatting>
  <conditionalFormatting sqref="D55">
    <cfRule type="cellIs" dxfId="92" priority="77" stopIfTrue="1" operator="equal">
      <formula>0</formula>
    </cfRule>
    <cfRule type="cellIs" dxfId="91" priority="78" operator="equal">
      <formula>"N/A"</formula>
    </cfRule>
  </conditionalFormatting>
  <conditionalFormatting sqref="D64">
    <cfRule type="cellIs" dxfId="90" priority="75" operator="greaterThan">
      <formula>3</formula>
    </cfRule>
    <cfRule type="cellIs" dxfId="89" priority="76" operator="lessThan">
      <formula>3</formula>
    </cfRule>
  </conditionalFormatting>
  <conditionalFormatting sqref="D64">
    <cfRule type="cellIs" dxfId="88" priority="74" operator="equal">
      <formula>0</formula>
    </cfRule>
  </conditionalFormatting>
  <conditionalFormatting sqref="D64">
    <cfRule type="cellIs" dxfId="87" priority="72" operator="greaterThan">
      <formula>3</formula>
    </cfRule>
    <cfRule type="cellIs" dxfId="86" priority="73" operator="lessThan">
      <formula>3</formula>
    </cfRule>
  </conditionalFormatting>
  <conditionalFormatting sqref="D64">
    <cfRule type="cellIs" dxfId="85" priority="71" operator="equal">
      <formula>0</formula>
    </cfRule>
  </conditionalFormatting>
  <conditionalFormatting sqref="D64">
    <cfRule type="cellIs" dxfId="84" priority="69" operator="greaterThan">
      <formula>3</formula>
    </cfRule>
    <cfRule type="cellIs" dxfId="83" priority="70" operator="lessThan">
      <formula>3</formula>
    </cfRule>
  </conditionalFormatting>
  <conditionalFormatting sqref="D64">
    <cfRule type="cellIs" dxfId="82" priority="68" operator="equal">
      <formula>"N/A"</formula>
    </cfRule>
  </conditionalFormatting>
  <conditionalFormatting sqref="D64">
    <cfRule type="cellIs" dxfId="81" priority="66" operator="greaterThanOrEqual">
      <formula>3</formula>
    </cfRule>
    <cfRule type="cellIs" dxfId="80" priority="67" operator="lessThan">
      <formula>3</formula>
    </cfRule>
  </conditionalFormatting>
  <conditionalFormatting sqref="D64">
    <cfRule type="cellIs" dxfId="79" priority="65" operator="equal">
      <formula>"N/A"</formula>
    </cfRule>
  </conditionalFormatting>
  <conditionalFormatting sqref="D64">
    <cfRule type="cellIs" dxfId="78" priority="63" operator="greaterThanOrEqual">
      <formula>3</formula>
    </cfRule>
    <cfRule type="cellIs" dxfId="77" priority="64" operator="lessThan">
      <formula>3</formula>
    </cfRule>
  </conditionalFormatting>
  <conditionalFormatting sqref="D64">
    <cfRule type="cellIs" dxfId="76" priority="62" operator="equal">
      <formula>"N/A"</formula>
    </cfRule>
  </conditionalFormatting>
  <conditionalFormatting sqref="D64">
    <cfRule type="cellIs" dxfId="75" priority="60" operator="greaterThan">
      <formula>2.99</formula>
    </cfRule>
    <cfRule type="cellIs" dxfId="74" priority="61" operator="lessThan">
      <formula>3</formula>
    </cfRule>
  </conditionalFormatting>
  <conditionalFormatting sqref="D64">
    <cfRule type="cellIs" dxfId="73" priority="58" stopIfTrue="1" operator="equal">
      <formula>0</formula>
    </cfRule>
    <cfRule type="cellIs" dxfId="72" priority="59" operator="equal">
      <formula>"N/A"</formula>
    </cfRule>
  </conditionalFormatting>
  <conditionalFormatting sqref="D67">
    <cfRule type="cellIs" dxfId="71" priority="56" operator="greaterThan">
      <formula>3</formula>
    </cfRule>
    <cfRule type="cellIs" dxfId="70" priority="57" operator="lessThan">
      <formula>3</formula>
    </cfRule>
  </conditionalFormatting>
  <conditionalFormatting sqref="D67">
    <cfRule type="cellIs" dxfId="69" priority="55" operator="equal">
      <formula>0</formula>
    </cfRule>
  </conditionalFormatting>
  <conditionalFormatting sqref="D67">
    <cfRule type="cellIs" dxfId="68" priority="53" operator="greaterThan">
      <formula>3</formula>
    </cfRule>
    <cfRule type="cellIs" dxfId="67" priority="54" operator="lessThan">
      <formula>3</formula>
    </cfRule>
  </conditionalFormatting>
  <conditionalFormatting sqref="D67">
    <cfRule type="cellIs" dxfId="66" priority="52" operator="equal">
      <formula>0</formula>
    </cfRule>
  </conditionalFormatting>
  <conditionalFormatting sqref="D67">
    <cfRule type="cellIs" dxfId="65" priority="50" operator="greaterThan">
      <formula>3</formula>
    </cfRule>
    <cfRule type="cellIs" dxfId="64" priority="51" operator="lessThan">
      <formula>3</formula>
    </cfRule>
  </conditionalFormatting>
  <conditionalFormatting sqref="D67">
    <cfRule type="cellIs" dxfId="63" priority="49" operator="equal">
      <formula>"N/A"</formula>
    </cfRule>
  </conditionalFormatting>
  <conditionalFormatting sqref="D67">
    <cfRule type="cellIs" dxfId="62" priority="47" operator="greaterThanOrEqual">
      <formula>3</formula>
    </cfRule>
    <cfRule type="cellIs" dxfId="61" priority="48" operator="lessThan">
      <formula>3</formula>
    </cfRule>
  </conditionalFormatting>
  <conditionalFormatting sqref="D67">
    <cfRule type="cellIs" dxfId="60" priority="46" operator="equal">
      <formula>"N/A"</formula>
    </cfRule>
  </conditionalFormatting>
  <conditionalFormatting sqref="D67">
    <cfRule type="cellIs" dxfId="59" priority="44" operator="greaterThanOrEqual">
      <formula>3</formula>
    </cfRule>
    <cfRule type="cellIs" dxfId="58" priority="45" operator="lessThan">
      <formula>3</formula>
    </cfRule>
  </conditionalFormatting>
  <conditionalFormatting sqref="D67">
    <cfRule type="cellIs" dxfId="57" priority="43" operator="equal">
      <formula>"N/A"</formula>
    </cfRule>
  </conditionalFormatting>
  <conditionalFormatting sqref="D67">
    <cfRule type="cellIs" dxfId="56" priority="41" operator="greaterThan">
      <formula>2.99</formula>
    </cfRule>
    <cfRule type="cellIs" dxfId="55" priority="42" operator="lessThan">
      <formula>3</formula>
    </cfRule>
  </conditionalFormatting>
  <conditionalFormatting sqref="D67">
    <cfRule type="cellIs" dxfId="54" priority="39" stopIfTrue="1" operator="equal">
      <formula>0</formula>
    </cfRule>
    <cfRule type="cellIs" dxfId="53" priority="40" operator="equal">
      <formula>"N/A"</formula>
    </cfRule>
  </conditionalFormatting>
  <conditionalFormatting sqref="D68:D70">
    <cfRule type="cellIs" dxfId="52" priority="18" operator="greaterThan">
      <formula>3</formula>
    </cfRule>
    <cfRule type="cellIs" dxfId="51" priority="19" operator="lessThan">
      <formula>3</formula>
    </cfRule>
  </conditionalFormatting>
  <conditionalFormatting sqref="D68:D70">
    <cfRule type="cellIs" dxfId="50" priority="17" operator="equal">
      <formula>0</formula>
    </cfRule>
  </conditionalFormatting>
  <conditionalFormatting sqref="D68:D70">
    <cfRule type="cellIs" dxfId="49" priority="15" operator="greaterThan">
      <formula>3</formula>
    </cfRule>
    <cfRule type="cellIs" dxfId="48" priority="16" operator="lessThan">
      <formula>3</formula>
    </cfRule>
  </conditionalFormatting>
  <conditionalFormatting sqref="D68:D70">
    <cfRule type="cellIs" dxfId="47" priority="14" operator="equal">
      <formula>0</formula>
    </cfRule>
  </conditionalFormatting>
  <conditionalFormatting sqref="D68:D70">
    <cfRule type="cellIs" dxfId="46" priority="12" operator="greaterThan">
      <formula>3</formula>
    </cfRule>
    <cfRule type="cellIs" dxfId="45" priority="13" operator="lessThan">
      <formula>3</formula>
    </cfRule>
  </conditionalFormatting>
  <conditionalFormatting sqref="D68:D70">
    <cfRule type="cellIs" dxfId="44" priority="11" operator="equal">
      <formula>"N/A"</formula>
    </cfRule>
  </conditionalFormatting>
  <conditionalFormatting sqref="D68:D70">
    <cfRule type="cellIs" dxfId="43" priority="9" operator="greaterThanOrEqual">
      <formula>3</formula>
    </cfRule>
    <cfRule type="cellIs" dxfId="42" priority="10" operator="lessThan">
      <formula>3</formula>
    </cfRule>
  </conditionalFormatting>
  <conditionalFormatting sqref="D68:D70">
    <cfRule type="cellIs" dxfId="41" priority="8" operator="equal">
      <formula>"N/A"</formula>
    </cfRule>
  </conditionalFormatting>
  <conditionalFormatting sqref="D68:D70">
    <cfRule type="cellIs" dxfId="40" priority="6" operator="greaterThanOrEqual">
      <formula>3</formula>
    </cfRule>
    <cfRule type="cellIs" dxfId="39" priority="7" operator="lessThan">
      <formula>3</formula>
    </cfRule>
  </conditionalFormatting>
  <conditionalFormatting sqref="D68:D70">
    <cfRule type="cellIs" dxfId="38" priority="5" operator="equal">
      <formula>"N/A"</formula>
    </cfRule>
  </conditionalFormatting>
  <conditionalFormatting sqref="D68:D70">
    <cfRule type="cellIs" dxfId="37" priority="3" operator="greaterThan">
      <formula>2.99</formula>
    </cfRule>
    <cfRule type="cellIs" dxfId="36" priority="4" operator="lessThan">
      <formula>3</formula>
    </cfRule>
  </conditionalFormatting>
  <conditionalFormatting sqref="D68:D70">
    <cfRule type="cellIs" dxfId="35" priority="1" stopIfTrue="1" operator="equal">
      <formula>0</formula>
    </cfRule>
    <cfRule type="cellIs" dxfId="34" priority="2" operator="equal">
      <formula>"N/A"</formula>
    </cfRule>
  </conditionalFormatting>
  <pageMargins left="0.70866141732283472" right="0.70866141732283472" top="0.74803149606299213" bottom="0.74803149606299213" header="0.31496062992125984" footer="0.31496062992125984"/>
  <pageSetup paperSize="9" scale="57" orientation="portrait" horizontalDpi="4294967293" r:id="rId1"/>
  <headerFooter>
    <oddFooter>&amp;L&amp;F / &amp;A&amp;R&amp;D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2"/>
  <sheetViews>
    <sheetView showZeros="0" zoomScaleNormal="100" workbookViewId="0">
      <pane xSplit="4" ySplit="2" topLeftCell="E91" activePane="bottomRight" state="frozen"/>
      <selection pane="topRight" activeCell="E1" sqref="E1"/>
      <selection pane="bottomLeft" activeCell="A3" sqref="A3"/>
      <selection pane="bottomRight" activeCell="A91" sqref="A91"/>
    </sheetView>
  </sheetViews>
  <sheetFormatPr defaultRowHeight="14.5"/>
  <cols>
    <col min="1" max="1" width="5.81640625" style="245" bestFit="1" customWidth="1"/>
    <col min="2" max="2" width="80.81640625" style="58" customWidth="1"/>
    <col min="3" max="3" width="5.81640625" style="5" customWidth="1"/>
    <col min="4" max="4" width="3.81640625" style="121" customWidth="1"/>
    <col min="5" max="5" width="11.1796875" customWidth="1"/>
    <col min="6" max="7" width="10.54296875" customWidth="1"/>
    <col min="8" max="8" width="11" customWidth="1"/>
    <col min="9" max="9" width="80.81640625" style="58" customWidth="1"/>
    <col min="10" max="10" width="4.453125" customWidth="1"/>
  </cols>
  <sheetData>
    <row r="1" spans="1:10" ht="26.25" customHeight="1" thickBot="1">
      <c r="A1" s="262"/>
      <c r="B1" s="135" t="s">
        <v>182</v>
      </c>
      <c r="C1" s="125"/>
      <c r="E1" s="134" t="s">
        <v>216</v>
      </c>
      <c r="F1" s="134" t="s">
        <v>217</v>
      </c>
      <c r="G1" s="134" t="s">
        <v>218</v>
      </c>
      <c r="H1" s="134" t="s">
        <v>181</v>
      </c>
      <c r="I1" s="134" t="s">
        <v>219</v>
      </c>
    </row>
    <row r="2" spans="1:10" ht="15" thickBot="1"/>
    <row r="3" spans="1:10" ht="19" thickBot="1">
      <c r="A3" s="240">
        <v>1</v>
      </c>
      <c r="B3" s="77" t="s">
        <v>95</v>
      </c>
      <c r="C3" s="67"/>
      <c r="D3" s="122"/>
      <c r="E3" s="6"/>
      <c r="F3" s="77"/>
      <c r="G3" s="126"/>
      <c r="H3" s="7"/>
      <c r="I3" s="77"/>
    </row>
    <row r="4" spans="1:10" ht="26.5" thickBot="1">
      <c r="A4" s="272" t="s">
        <v>0</v>
      </c>
      <c r="B4" s="57" t="str">
        <f>'Input form'!B2</f>
        <v>Catholic identity: the Organisation identifies as a Catholic charitable organisation, follows Catholic Social Teaching and observes Canon Law</v>
      </c>
      <c r="C4" s="4" t="s">
        <v>135</v>
      </c>
      <c r="D4" s="123"/>
      <c r="E4" s="127"/>
      <c r="F4" s="128"/>
      <c r="G4" s="128"/>
      <c r="H4" s="128"/>
      <c r="I4" s="57"/>
    </row>
    <row r="5" spans="1:10" ht="26.5" thickBot="1">
      <c r="A5" s="241" t="s">
        <v>1</v>
      </c>
      <c r="B5" s="78" t="str">
        <f>'Input form'!B3</f>
        <v>The mission to serve, accompany and defend the poor and promote charity and justice guides the Organisation's work</v>
      </c>
      <c r="C5" s="136">
        <f>'Input form'!C3</f>
        <v>0</v>
      </c>
      <c r="D5" s="132"/>
      <c r="E5" s="129"/>
      <c r="F5" s="130"/>
      <c r="G5" s="131">
        <f>E5*F5</f>
        <v>0</v>
      </c>
      <c r="H5" s="133"/>
      <c r="I5" s="137"/>
      <c r="J5" s="142"/>
    </row>
    <row r="6" spans="1:10" ht="26.5" thickBot="1">
      <c r="A6" s="241" t="s">
        <v>2</v>
      </c>
      <c r="B6" s="76" t="str">
        <f>'Input form'!B4</f>
        <v>Relevant elements of Canon Law serve as a reference for the Organisation's purpose, structure and functioning</v>
      </c>
      <c r="C6" s="136">
        <f>'Input form'!C4</f>
        <v>0</v>
      </c>
      <c r="D6" s="132"/>
      <c r="E6" s="129"/>
      <c r="F6" s="130"/>
      <c r="G6" s="131">
        <f>E6*F6</f>
        <v>0</v>
      </c>
      <c r="H6" s="133"/>
      <c r="I6" s="138"/>
    </row>
    <row r="7" spans="1:10" ht="26.5" thickBot="1">
      <c r="A7" s="273" t="s">
        <v>3</v>
      </c>
      <c r="B7" s="56" t="str">
        <f>'Input form'!B5</f>
        <v>Law of the land: the Organisation acts in accordance with the laws and legal requirements applicable in the country where it is registered</v>
      </c>
      <c r="C7" s="4" t="s">
        <v>135</v>
      </c>
      <c r="D7" s="123"/>
      <c r="E7" s="127"/>
      <c r="F7" s="128"/>
      <c r="G7" s="128"/>
      <c r="H7" s="128"/>
      <c r="I7" s="57"/>
    </row>
    <row r="8" spans="1:10" ht="26.5" thickBot="1">
      <c r="A8" s="241" t="s">
        <v>4</v>
      </c>
      <c r="B8" s="78" t="str">
        <f>'Input form'!B6</f>
        <v>Human Rights and related international conventions serve as reference in the Organisation's fundamental texts</v>
      </c>
      <c r="C8" s="136">
        <f>'Input form'!C6</f>
        <v>0</v>
      </c>
      <c r="D8" s="132"/>
      <c r="E8" s="129"/>
      <c r="F8" s="130"/>
      <c r="G8" s="131">
        <f>E8*F8</f>
        <v>0</v>
      </c>
      <c r="H8" s="133"/>
      <c r="I8" s="137"/>
    </row>
    <row r="9" spans="1:10" ht="26.5" thickBot="1">
      <c r="A9" s="241" t="s">
        <v>5</v>
      </c>
      <c r="B9" s="76" t="str">
        <f>'Input form'!B7</f>
        <v>The Organisation is officially and legally registered and complies with all applicable laws and legal requirements</v>
      </c>
      <c r="C9" s="136">
        <f>'Input form'!C7</f>
        <v>0</v>
      </c>
      <c r="D9" s="132"/>
      <c r="E9" s="129"/>
      <c r="F9" s="130"/>
      <c r="G9" s="131">
        <f>E9*F9</f>
        <v>0</v>
      </c>
      <c r="H9" s="133"/>
      <c r="I9" s="138"/>
    </row>
    <row r="10" spans="1:10" ht="26.5" thickBot="1">
      <c r="A10" s="273" t="s">
        <v>6</v>
      </c>
      <c r="B10" s="56" t="str">
        <f>'Input form'!B8</f>
        <v>Ethics and staff conduct: the Organisation adheres to the Caritas Internationalis Code of Ethics and the Caritas Internationalis Code of Conduct for Staff</v>
      </c>
      <c r="C10" s="4" t="s">
        <v>135</v>
      </c>
      <c r="D10" s="123"/>
      <c r="E10" s="127"/>
      <c r="F10" s="128"/>
      <c r="G10" s="128"/>
      <c r="H10" s="128"/>
      <c r="I10" s="57"/>
    </row>
    <row r="11" spans="1:10" ht="26.5" thickBot="1">
      <c r="A11" s="241" t="s">
        <v>7</v>
      </c>
      <c r="B11" s="114" t="str">
        <f>'Input form'!B9</f>
        <v>A Code of Ethics and a Code of Conduct for staff equal to or consistent with those of Caritas Internationalis exist and are applied</v>
      </c>
      <c r="C11" s="136">
        <f>'Input form'!C9</f>
        <v>0</v>
      </c>
      <c r="D11" s="132"/>
      <c r="E11" s="129"/>
      <c r="F11" s="130"/>
      <c r="G11" s="131">
        <f t="shared" ref="G11:G13" si="0">E11*F11</f>
        <v>0</v>
      </c>
      <c r="H11" s="133"/>
      <c r="I11" s="139"/>
    </row>
    <row r="12" spans="1:10" ht="26.5" thickBot="1">
      <c r="A12" s="241" t="s">
        <v>8</v>
      </c>
      <c r="B12" s="113" t="str">
        <f>'Input form'!B10</f>
        <v xml:space="preserve">Organisational leadership commit to the principles of equality and diversity and ensure that they are integrated at all levels  </v>
      </c>
      <c r="C12" s="136">
        <f>'Input form'!C10</f>
        <v>0</v>
      </c>
      <c r="D12" s="132"/>
      <c r="E12" s="129"/>
      <c r="F12" s="130"/>
      <c r="G12" s="131">
        <f t="shared" si="0"/>
        <v>0</v>
      </c>
      <c r="H12" s="133"/>
      <c r="I12" s="140"/>
    </row>
    <row r="13" spans="1:10" ht="15" thickBot="1">
      <c r="A13" s="241" t="s">
        <v>151</v>
      </c>
      <c r="B13" s="113" t="str">
        <f>'Input form'!B11</f>
        <v xml:space="preserve">A policy to prevent conflict of interest at all levels exists and is applied </v>
      </c>
      <c r="C13" s="136">
        <f>'Input form'!C11</f>
        <v>0</v>
      </c>
      <c r="D13" s="132"/>
      <c r="E13" s="129"/>
      <c r="F13" s="130"/>
      <c r="G13" s="131">
        <f t="shared" si="0"/>
        <v>0</v>
      </c>
      <c r="H13" s="133"/>
      <c r="I13" s="140"/>
    </row>
    <row r="14" spans="1:10" ht="26.5" thickBot="1">
      <c r="A14" s="273" t="s">
        <v>9</v>
      </c>
      <c r="B14" s="56" t="str">
        <f>'Input form'!B12</f>
        <v>Humanitarian Ethics: the Organisation is bound to observe international Humanitarian standards and principles</v>
      </c>
      <c r="C14" s="4" t="s">
        <v>135</v>
      </c>
      <c r="D14" s="123"/>
      <c r="E14" s="127"/>
      <c r="F14" s="128"/>
      <c r="G14" s="128"/>
      <c r="H14" s="128"/>
      <c r="I14" s="57"/>
    </row>
    <row r="15" spans="1:10" ht="15" thickBot="1">
      <c r="A15" s="241" t="s">
        <v>10</v>
      </c>
      <c r="B15" s="114" t="str">
        <f>'Input form'!B13</f>
        <v>International Humanitarian standards and principles are known and applied appropriately</v>
      </c>
      <c r="C15" s="136">
        <f>'Input form'!C13</f>
        <v>0</v>
      </c>
      <c r="D15" s="132"/>
      <c r="E15" s="129"/>
      <c r="F15" s="130"/>
      <c r="G15" s="131">
        <f>E15*F15</f>
        <v>0</v>
      </c>
      <c r="H15" s="133"/>
      <c r="I15" s="139"/>
    </row>
    <row r="16" spans="1:10" ht="26.5" thickBot="1">
      <c r="A16" s="272" t="s">
        <v>11</v>
      </c>
      <c r="B16" s="57" t="str">
        <f>'Input form'!B14</f>
        <v>Environmental Ethics: the Organisation ensures that natural resources are used wisely, waste is minimised and projects are environmentally friendly</v>
      </c>
      <c r="C16" s="4" t="s">
        <v>135</v>
      </c>
      <c r="D16" s="123"/>
      <c r="E16" s="127"/>
      <c r="F16" s="128"/>
      <c r="G16" s="128"/>
      <c r="H16" s="128"/>
      <c r="I16" s="57"/>
    </row>
    <row r="17" spans="1:9" ht="26.5" thickBot="1">
      <c r="A17" s="241" t="s">
        <v>12</v>
      </c>
      <c r="B17" s="114" t="str">
        <f>'Input form'!B15</f>
        <v>The CI Guidelines on Environmental Justice (2005) and inspiration from Laudato Si' are integrated in policies and applied in practice, including in programs</v>
      </c>
      <c r="C17" s="136">
        <f>'Input form'!C15</f>
        <v>0</v>
      </c>
      <c r="D17" s="132"/>
      <c r="E17" s="129"/>
      <c r="F17" s="130"/>
      <c r="G17" s="131">
        <f>E17*F17</f>
        <v>0</v>
      </c>
      <c r="H17" s="133"/>
      <c r="I17" s="139"/>
    </row>
    <row r="18" spans="1:9" ht="15" thickBot="1">
      <c r="A18" s="273" t="s">
        <v>13</v>
      </c>
      <c r="B18" s="56" t="str">
        <f>'Input form'!B16</f>
        <v xml:space="preserve">Partnership Principles: the Organisation observes the CI Partnership Principles. </v>
      </c>
      <c r="C18" s="4" t="s">
        <v>135</v>
      </c>
      <c r="D18" s="123"/>
      <c r="E18" s="127"/>
      <c r="F18" s="128"/>
      <c r="G18" s="128"/>
      <c r="H18" s="128"/>
      <c r="I18" s="57"/>
    </row>
    <row r="19" spans="1:9" ht="15" thickBot="1">
      <c r="A19" s="241" t="s">
        <v>14</v>
      </c>
      <c r="B19" s="78" t="str">
        <f>'Input form'!B17</f>
        <v>The CI Partnership Principles guide relationships with other Caritas organisations</v>
      </c>
      <c r="C19" s="136">
        <f>'Input form'!C17</f>
        <v>0</v>
      </c>
      <c r="D19" s="132"/>
      <c r="E19" s="129"/>
      <c r="F19" s="130"/>
      <c r="G19" s="131">
        <f t="shared" ref="G19:G20" si="1">E19*F19</f>
        <v>0</v>
      </c>
      <c r="H19" s="133"/>
      <c r="I19" s="137"/>
    </row>
    <row r="20" spans="1:9" ht="15" thickBot="1">
      <c r="A20" s="241" t="s">
        <v>15</v>
      </c>
      <c r="B20" s="76" t="str">
        <f>'Input form'!B18</f>
        <v>The Organisation provides coordination, accompaniment and support to its diocesan structures</v>
      </c>
      <c r="C20" s="136">
        <f>'Input form'!C18</f>
        <v>0</v>
      </c>
      <c r="D20" s="132"/>
      <c r="E20" s="129"/>
      <c r="F20" s="130"/>
      <c r="G20" s="131">
        <f t="shared" si="1"/>
        <v>0</v>
      </c>
      <c r="H20" s="133"/>
      <c r="I20" s="138"/>
    </row>
    <row r="21" spans="1:9" ht="26.5" thickBot="1">
      <c r="A21" s="273" t="s">
        <v>16</v>
      </c>
      <c r="B21" s="56" t="str">
        <f>'Input form'!B19</f>
        <v>Complaints Procedure: the Organisation has an appropriate and safe complaints handling mechanism as a formal, publicly communicated, feedback mechanism</v>
      </c>
      <c r="C21" s="4" t="s">
        <v>135</v>
      </c>
      <c r="D21" s="123"/>
      <c r="E21" s="127"/>
      <c r="F21" s="128"/>
      <c r="G21" s="128"/>
      <c r="H21" s="128"/>
      <c r="I21" s="57"/>
    </row>
    <row r="22" spans="1:9" ht="26.5" thickBot="1">
      <c r="A22" s="241" t="s">
        <v>17</v>
      </c>
      <c r="B22" s="114" t="str">
        <f>'Input form'!B20</f>
        <v>Formal and appropriate complaints handling procedures for staff, participants and other stakeholders are in place and applied</v>
      </c>
      <c r="C22" s="136">
        <f>'Input form'!C20</f>
        <v>0</v>
      </c>
      <c r="D22" s="132"/>
      <c r="E22" s="129"/>
      <c r="F22" s="130"/>
      <c r="G22" s="131">
        <f t="shared" ref="G22:G23" si="2">E22*F22</f>
        <v>0</v>
      </c>
      <c r="H22" s="133"/>
      <c r="I22" s="139"/>
    </row>
    <row r="23" spans="1:9" ht="39.5" thickBot="1">
      <c r="A23" s="241" t="s">
        <v>18</v>
      </c>
      <c r="B23" s="76" t="str">
        <f>'Input form'!B21</f>
        <v xml:space="preserve">The Organisation has a documented and (where there have been cases) enforced whistle-blower policy that establishes a commitment to protecting whistle-blowers from retaliation
</v>
      </c>
      <c r="C23" s="136">
        <f>'Input form'!C21</f>
        <v>0</v>
      </c>
      <c r="D23" s="132"/>
      <c r="E23" s="129"/>
      <c r="F23" s="130"/>
      <c r="G23" s="131">
        <f t="shared" si="2"/>
        <v>0</v>
      </c>
      <c r="H23" s="133"/>
      <c r="I23" s="138"/>
    </row>
    <row r="24" spans="1:9" ht="26.5" thickBot="1">
      <c r="A24" s="273" t="s">
        <v>19</v>
      </c>
      <c r="B24" s="115" t="str">
        <f>'Input form'!B22</f>
        <v>Implementing level: the Organisation encourages diocesan Caritas organisations to observe these Management Standards</v>
      </c>
      <c r="C24" s="4" t="s">
        <v>135</v>
      </c>
      <c r="D24" s="123"/>
      <c r="E24" s="127"/>
      <c r="F24" s="128"/>
      <c r="G24" s="128"/>
      <c r="H24" s="128"/>
      <c r="I24" s="57"/>
    </row>
    <row r="25" spans="1:9" ht="15" thickBot="1">
      <c r="A25" s="241" t="s">
        <v>20</v>
      </c>
      <c r="B25" s="76" t="str">
        <f>'Input form'!B23</f>
        <v xml:space="preserve">The Organisation invites and encourages the diocesan Caritas organisations to implement the CI MS </v>
      </c>
      <c r="C25" s="136">
        <f>'Input form'!C23</f>
        <v>0</v>
      </c>
      <c r="D25" s="132"/>
      <c r="E25" s="129"/>
      <c r="F25" s="130"/>
      <c r="G25" s="131">
        <f t="shared" ref="G25" si="3">E25*F25</f>
        <v>0</v>
      </c>
      <c r="H25" s="133"/>
      <c r="I25" s="138"/>
    </row>
    <row r="26" spans="1:9" ht="19" thickBot="1">
      <c r="A26" s="240">
        <v>2</v>
      </c>
      <c r="B26" s="77" t="s">
        <v>21</v>
      </c>
      <c r="C26" s="67"/>
      <c r="D26" s="122"/>
      <c r="E26" s="6"/>
      <c r="F26" s="77"/>
      <c r="G26" s="126"/>
      <c r="H26" s="7"/>
      <c r="I26" s="77"/>
    </row>
    <row r="27" spans="1:9" ht="15" thickBot="1">
      <c r="A27" s="272" t="s">
        <v>22</v>
      </c>
      <c r="B27" s="57" t="str">
        <f>'Input form'!B25</f>
        <v>Constitution: the Organisation has constitutional documents that refer to Caritas values</v>
      </c>
      <c r="C27" s="4" t="s">
        <v>135</v>
      </c>
      <c r="D27" s="123"/>
      <c r="E27" s="127"/>
      <c r="F27" s="128"/>
      <c r="G27" s="128"/>
      <c r="H27" s="128"/>
      <c r="I27" s="57"/>
    </row>
    <row r="28" spans="1:9" ht="15" thickBot="1">
      <c r="A28" s="241" t="s">
        <v>23</v>
      </c>
      <c r="B28" s="78" t="str">
        <f>'Input form'!B26</f>
        <v>The constitutional documents are in harmony with the statutes of Caritas Internationalis</v>
      </c>
      <c r="C28" s="136">
        <f>'Input form'!C26</f>
        <v>0</v>
      </c>
      <c r="D28" s="132"/>
      <c r="E28" s="129"/>
      <c r="F28" s="130"/>
      <c r="G28" s="131">
        <f t="shared" ref="G28" si="4">E28*F28</f>
        <v>0</v>
      </c>
      <c r="H28" s="133"/>
      <c r="I28" s="137"/>
    </row>
    <row r="29" spans="1:9" ht="15" thickBot="1">
      <c r="A29" s="272" t="s">
        <v>24</v>
      </c>
      <c r="B29" s="57" t="str">
        <f>'Input form'!B27</f>
        <v>Governance Structure: the role and responsibilities of governance bodies are clearly defined</v>
      </c>
      <c r="C29" s="4" t="s">
        <v>135</v>
      </c>
      <c r="D29" s="123"/>
      <c r="E29" s="127"/>
      <c r="F29" s="128"/>
      <c r="G29" s="128"/>
      <c r="H29" s="128"/>
      <c r="I29" s="57"/>
    </row>
    <row r="30" spans="1:9" ht="39.5" thickBot="1">
      <c r="A30" s="241" t="s">
        <v>25</v>
      </c>
      <c r="B30" s="78" t="str">
        <f>'Input form'!B28</f>
        <v>The purpose, structure and decision-making procedures of the governance and its role in the appointment of executive management are in accordance with the Organisation's statutory requirements</v>
      </c>
      <c r="C30" s="136">
        <f>'Input form'!C28</f>
        <v>0</v>
      </c>
      <c r="D30" s="132"/>
      <c r="E30" s="129"/>
      <c r="F30" s="130"/>
      <c r="G30" s="131">
        <f t="shared" ref="G30:G32" si="5">E30*F30</f>
        <v>0</v>
      </c>
      <c r="H30" s="133"/>
      <c r="I30" s="137"/>
    </row>
    <row r="31" spans="1:9" ht="26.5" thickBot="1">
      <c r="A31" s="241" t="s">
        <v>26</v>
      </c>
      <c r="B31" s="76" t="str">
        <f>'Input form'!B29</f>
        <v>The governance is composed of members who have relevant fields of expertise, one of whom is the Treasurer, who possesses financial knowledge and experience</v>
      </c>
      <c r="C31" s="136">
        <f>'Input form'!C29</f>
        <v>0</v>
      </c>
      <c r="D31" s="132"/>
      <c r="E31" s="129"/>
      <c r="F31" s="130"/>
      <c r="G31" s="131">
        <f t="shared" si="5"/>
        <v>0</v>
      </c>
      <c r="H31" s="133"/>
      <c r="I31" s="138"/>
    </row>
    <row r="32" spans="1:9" ht="26.5" thickBot="1">
      <c r="A32" s="241" t="s">
        <v>27</v>
      </c>
      <c r="B32" s="76" t="str">
        <f>'Input form'!B30</f>
        <v>Regular communication is ensured between the governance and a) the Episcopal Conference or its official delegate(s) and b) staff</v>
      </c>
      <c r="C32" s="136">
        <f>'Input form'!C30</f>
        <v>0</v>
      </c>
      <c r="D32" s="132"/>
      <c r="E32" s="129"/>
      <c r="F32" s="130"/>
      <c r="G32" s="131">
        <f t="shared" si="5"/>
        <v>0</v>
      </c>
      <c r="H32" s="133"/>
      <c r="I32" s="138"/>
    </row>
    <row r="33" spans="1:9" ht="39.5" thickBot="1">
      <c r="A33" s="273" t="s">
        <v>28</v>
      </c>
      <c r="B33" s="56" t="str">
        <f>'Input form'!B31</f>
        <v>Leadership and General Management: executive leadership encourages effective and efficient implementation as per the vision and mission of the organisation, and develops new visions and strategies as required by changing circumstances and/or opportunities.</v>
      </c>
      <c r="C33" s="4" t="s">
        <v>135</v>
      </c>
      <c r="D33" s="123"/>
      <c r="E33" s="127"/>
      <c r="F33" s="128"/>
      <c r="G33" s="128"/>
      <c r="H33" s="128"/>
      <c r="I33" s="57"/>
    </row>
    <row r="34" spans="1:9" ht="26.5" thickBot="1">
      <c r="A34" s="241" t="s">
        <v>29</v>
      </c>
      <c r="B34" s="78" t="str">
        <f>'Input form'!B32</f>
        <v>Executive management regularly reports to governance on its strategy, plans, budgets and operational implementation</v>
      </c>
      <c r="C34" s="136">
        <f>'Input form'!C32</f>
        <v>0</v>
      </c>
      <c r="D34" s="132"/>
      <c r="E34" s="129"/>
      <c r="F34" s="130"/>
      <c r="G34" s="131">
        <f t="shared" ref="G34:G35" si="6">E34*F34</f>
        <v>0</v>
      </c>
      <c r="H34" s="133"/>
      <c r="I34" s="137"/>
    </row>
    <row r="35" spans="1:9" ht="26.5" thickBot="1">
      <c r="A35" s="241" t="s">
        <v>30</v>
      </c>
      <c r="B35" s="76" t="str">
        <f>'Input form'!B33</f>
        <v>Executive management is consultative in its decision making, meets regularly, documents its key decisions and communicates them to relevant stakeholders.</v>
      </c>
      <c r="C35" s="136">
        <f>'Input form'!C33</f>
        <v>0</v>
      </c>
      <c r="D35" s="132"/>
      <c r="E35" s="129"/>
      <c r="F35" s="130"/>
      <c r="G35" s="131">
        <f t="shared" si="6"/>
        <v>0</v>
      </c>
      <c r="H35" s="133"/>
      <c r="I35" s="138"/>
    </row>
    <row r="36" spans="1:9" ht="26.5" thickBot="1">
      <c r="A36" s="273" t="s">
        <v>31</v>
      </c>
      <c r="B36" s="56" t="str">
        <f>'Input form'!B34</f>
        <v>Human Resource Management: the Organisation manages its Human Resources as laid down in regulations and procedures that are known to all staff</v>
      </c>
      <c r="C36" s="4" t="s">
        <v>135</v>
      </c>
      <c r="D36" s="123"/>
      <c r="E36" s="127"/>
      <c r="F36" s="128"/>
      <c r="G36" s="128"/>
      <c r="H36" s="128"/>
      <c r="I36" s="57"/>
    </row>
    <row r="37" spans="1:9" ht="15" thickBot="1">
      <c r="A37" s="241" t="s">
        <v>32</v>
      </c>
      <c r="B37" s="78" t="str">
        <f>'Input form'!B35</f>
        <v xml:space="preserve">Executive management ensures that the organigram is up-to-date and accessible </v>
      </c>
      <c r="C37" s="136">
        <f>'Input form'!C35</f>
        <v>0</v>
      </c>
      <c r="D37" s="132"/>
      <c r="E37" s="129"/>
      <c r="F37" s="130"/>
      <c r="G37" s="131">
        <f t="shared" ref="G37:G46" si="7">E37*F37</f>
        <v>0</v>
      </c>
      <c r="H37" s="133"/>
      <c r="I37" s="137"/>
    </row>
    <row r="38" spans="1:9" ht="26.5" thickBot="1">
      <c r="A38" s="241" t="s">
        <v>33</v>
      </c>
      <c r="B38" s="76" t="str">
        <f>'Input form'!B36</f>
        <v>Job descriptions and clearly-defined reporting levels are in place for all staff, including executive management</v>
      </c>
      <c r="C38" s="136">
        <f>'Input form'!C36</f>
        <v>0</v>
      </c>
      <c r="D38" s="132"/>
      <c r="E38" s="129"/>
      <c r="F38" s="130"/>
      <c r="G38" s="131">
        <f t="shared" si="7"/>
        <v>0</v>
      </c>
      <c r="H38" s="133"/>
      <c r="I38" s="138"/>
    </row>
    <row r="39" spans="1:9" ht="26.5" thickBot="1">
      <c r="A39" s="241" t="s">
        <v>34</v>
      </c>
      <c r="B39" s="76" t="str">
        <f>'Input form'!B37</f>
        <v>The Organisation’s recruitment and Human Resource systems are inclusive, fair, consistent, transparent, and in line with safeguarding global minimum standards</v>
      </c>
      <c r="C39" s="136">
        <f>'Input form'!C37</f>
        <v>0</v>
      </c>
      <c r="D39" s="132"/>
      <c r="E39" s="129"/>
      <c r="F39" s="130"/>
      <c r="G39" s="131">
        <f t="shared" si="7"/>
        <v>0</v>
      </c>
      <c r="H39" s="133"/>
      <c r="I39" s="138"/>
    </row>
    <row r="40" spans="1:9" ht="26.5" thickBot="1">
      <c r="A40" s="242" t="s">
        <v>35</v>
      </c>
      <c r="B40" s="113" t="str">
        <f>'Input form'!B38</f>
        <v>Staff policies and procedures respect the dignity of staff, promote equity, staff retention and are fair, transparent, non-discriminatory and compliant with the local labour law</v>
      </c>
      <c r="C40" s="136">
        <f>'Input form'!C38</f>
        <v>0</v>
      </c>
      <c r="D40" s="132"/>
      <c r="E40" s="129"/>
      <c r="F40" s="130"/>
      <c r="G40" s="131">
        <f t="shared" si="7"/>
        <v>0</v>
      </c>
      <c r="H40" s="133"/>
      <c r="I40" s="140"/>
    </row>
    <row r="41" spans="1:9" ht="15" thickBot="1">
      <c r="A41" s="241" t="s">
        <v>36</v>
      </c>
      <c r="B41" s="113" t="str">
        <f>'Input form'!B39</f>
        <v>Staff know the vision, mandate, policies and procedures of the Organisation and adhere to them</v>
      </c>
      <c r="C41" s="136">
        <f>'Input form'!C39</f>
        <v>0</v>
      </c>
      <c r="D41" s="132"/>
      <c r="E41" s="129"/>
      <c r="F41" s="130"/>
      <c r="G41" s="131">
        <f t="shared" si="7"/>
        <v>0</v>
      </c>
      <c r="H41" s="133"/>
      <c r="I41" s="140"/>
    </row>
    <row r="42" spans="1:9" ht="26.5" thickBot="1">
      <c r="A42" s="241" t="s">
        <v>37</v>
      </c>
      <c r="B42" s="76" t="str">
        <f>'Input form'!B40</f>
        <v>The Organisation has a staff salary and benefit mechanism that is implemented through employment contracts and in compliance with local labour laws</v>
      </c>
      <c r="C42" s="136">
        <f>'Input form'!C40</f>
        <v>0</v>
      </c>
      <c r="D42" s="132"/>
      <c r="E42" s="129"/>
      <c r="F42" s="130"/>
      <c r="G42" s="131">
        <f t="shared" si="7"/>
        <v>0</v>
      </c>
      <c r="H42" s="133"/>
      <c r="I42" s="138"/>
    </row>
    <row r="43" spans="1:9" ht="26.5" thickBot="1">
      <c r="A43" s="241" t="s">
        <v>38</v>
      </c>
      <c r="B43" s="76" t="str">
        <f>'Input form'!B41</f>
        <v xml:space="preserve">Staff work according to clear performance objectives, have regular appraisal meetings and are provided with the appropriate support and development to fulfil their role. </v>
      </c>
      <c r="C43" s="136">
        <f>'Input form'!C41</f>
        <v>0</v>
      </c>
      <c r="D43" s="132"/>
      <c r="E43" s="129"/>
      <c r="F43" s="130"/>
      <c r="G43" s="131">
        <f t="shared" si="7"/>
        <v>0</v>
      </c>
      <c r="H43" s="133"/>
      <c r="I43" s="138"/>
    </row>
    <row r="44" spans="1:9" ht="26.5" thickBot="1">
      <c r="A44" s="241" t="s">
        <v>39</v>
      </c>
      <c r="B44" s="76" t="str">
        <f>'Input form'!B42</f>
        <v xml:space="preserve">Spiritual aspirations of the staff are met through opportunities and time for prayer, reflection and formation of the heart </v>
      </c>
      <c r="C44" s="136">
        <f>'Input form'!C42</f>
        <v>0</v>
      </c>
      <c r="D44" s="132"/>
      <c r="E44" s="129"/>
      <c r="F44" s="130"/>
      <c r="G44" s="131">
        <f t="shared" si="7"/>
        <v>0</v>
      </c>
      <c r="H44" s="133"/>
      <c r="I44" s="138"/>
    </row>
    <row r="45" spans="1:9" ht="26.5" thickBot="1">
      <c r="A45" s="241" t="s">
        <v>154</v>
      </c>
      <c r="B45" s="76" t="str">
        <f>'Input form'!B43</f>
        <v xml:space="preserve">The Organisation provides orientation and formation in Caritas identity for all staff and governance members. </v>
      </c>
      <c r="C45" s="136">
        <f>'Input form'!C43</f>
        <v>0</v>
      </c>
      <c r="D45" s="132"/>
      <c r="E45" s="129"/>
      <c r="F45" s="130"/>
      <c r="G45" s="131">
        <f t="shared" si="7"/>
        <v>0</v>
      </c>
      <c r="H45" s="133"/>
      <c r="I45" s="138"/>
    </row>
    <row r="46" spans="1:9" ht="26.5" thickBot="1">
      <c r="A46" s="241" t="s">
        <v>153</v>
      </c>
      <c r="B46" s="113" t="str">
        <f>'Input form'!B44</f>
        <v>A security policy, protocols and plans for the security and wellbeing of staff and  third-party workers are in place and adhered to.</v>
      </c>
      <c r="C46" s="136">
        <f>'Input form'!C44</f>
        <v>0</v>
      </c>
      <c r="D46" s="132"/>
      <c r="E46" s="129"/>
      <c r="F46" s="130"/>
      <c r="G46" s="131">
        <f t="shared" si="7"/>
        <v>0</v>
      </c>
      <c r="H46" s="133"/>
      <c r="I46" s="140"/>
    </row>
    <row r="47" spans="1:9" ht="26.5" thickBot="1">
      <c r="A47" s="273" t="s">
        <v>40</v>
      </c>
      <c r="B47" s="56" t="str">
        <f>'Input form'!B45</f>
        <v>Strategic Plan: the Organisation has an up-to-date, comprehensive, realistic and clear strategic plan that brings together its vision, mission and specific objectives</v>
      </c>
      <c r="C47" s="4" t="s">
        <v>135</v>
      </c>
      <c r="D47" s="123"/>
      <c r="E47" s="127"/>
      <c r="F47" s="128"/>
      <c r="G47" s="128"/>
      <c r="H47" s="128"/>
      <c r="I47" s="57"/>
    </row>
    <row r="48" spans="1:9" ht="26.5" thickBot="1">
      <c r="A48" s="241" t="s">
        <v>41</v>
      </c>
      <c r="B48" s="78" t="str">
        <f>'Input form'!B46</f>
        <v>The Organisation's strategic plan reflects its mission, is developed in a participatory way and is owned and used for operational planning and decision making</v>
      </c>
      <c r="C48" s="136">
        <f>'Input form'!C46</f>
        <v>0</v>
      </c>
      <c r="D48" s="132"/>
      <c r="E48" s="129"/>
      <c r="F48" s="130"/>
      <c r="G48" s="131">
        <f t="shared" ref="G48" si="8">E48*F48</f>
        <v>0</v>
      </c>
      <c r="H48" s="133"/>
      <c r="I48" s="137"/>
    </row>
    <row r="49" spans="1:9" ht="26.5" thickBot="1">
      <c r="A49" s="273" t="s">
        <v>42</v>
      </c>
      <c r="B49" s="56" t="str">
        <f>'Input form'!B47</f>
        <v>Fundraising Strategy: the Organisation has a regularly updated fundraising plan for national and international resource mobilisation</v>
      </c>
      <c r="C49" s="4" t="s">
        <v>135</v>
      </c>
      <c r="D49" s="123"/>
      <c r="E49" s="127"/>
      <c r="F49" s="128"/>
      <c r="G49" s="128"/>
      <c r="H49" s="128"/>
      <c r="I49" s="57"/>
    </row>
    <row r="50" spans="1:9" ht="26.5" thickBot="1">
      <c r="A50" s="241" t="s">
        <v>43</v>
      </c>
      <c r="B50" s="78" t="str">
        <f>'Input form'!B48</f>
        <v>The Organisation has in place and executes a fundraising strategy/plan that aims to ensure organisational sustainability and seeks diversification both within and beyond the CI network</v>
      </c>
      <c r="C50" s="136">
        <f>'Input form'!C48</f>
        <v>0</v>
      </c>
      <c r="D50" s="132"/>
      <c r="E50" s="129"/>
      <c r="F50" s="130"/>
      <c r="G50" s="131">
        <f t="shared" ref="G50" si="9">E50*F50</f>
        <v>0</v>
      </c>
      <c r="H50" s="133"/>
      <c r="I50" s="137"/>
    </row>
    <row r="51" spans="1:9" ht="26.5" thickBot="1">
      <c r="A51" s="273" t="s">
        <v>44</v>
      </c>
      <c r="B51" s="56" t="str">
        <f>'Input form'!B49</f>
        <v>Risk Management: the Organisation assesses internal and external risks that may prevent it from achieving its objectives carefully and regularly. Measures are in place to reduce these risks</v>
      </c>
      <c r="C51" s="4" t="s">
        <v>135</v>
      </c>
      <c r="D51" s="123"/>
      <c r="E51" s="127"/>
      <c r="F51" s="128"/>
      <c r="G51" s="128"/>
      <c r="H51" s="128"/>
      <c r="I51" s="57"/>
    </row>
    <row r="52" spans="1:9" ht="26.5" thickBot="1">
      <c r="A52" s="241" t="s">
        <v>45</v>
      </c>
      <c r="B52" s="114" t="str">
        <f>'Input form'!B50</f>
        <v>Risk management mechanisms are in place to identify, assess, prioritize and mitigate internal and external risks (including natural and man-made disasters, safeguarding) and other emerging issues</v>
      </c>
      <c r="C52" s="136">
        <f>'Input form'!C50</f>
        <v>0</v>
      </c>
      <c r="D52" s="132"/>
      <c r="E52" s="129"/>
      <c r="F52" s="130"/>
      <c r="G52" s="131">
        <f t="shared" ref="G52:G53" si="10">E52*F52</f>
        <v>0</v>
      </c>
      <c r="H52" s="133"/>
      <c r="I52" s="139"/>
    </row>
    <row r="53" spans="1:9" ht="26.5" thickBot="1">
      <c r="A53" s="242" t="s">
        <v>46</v>
      </c>
      <c r="B53" s="76" t="str">
        <f>'Input form'!B51</f>
        <v xml:space="preserve">Relevant insurance is in place to reduce the impact of unforeseen events on people, assets and the continuity of activities </v>
      </c>
      <c r="C53" s="136">
        <f>'Input form'!C51</f>
        <v>0</v>
      </c>
      <c r="D53" s="132"/>
      <c r="E53" s="129"/>
      <c r="F53" s="130"/>
      <c r="G53" s="131">
        <f t="shared" si="10"/>
        <v>0</v>
      </c>
      <c r="H53" s="133"/>
      <c r="I53" s="138"/>
    </row>
    <row r="54" spans="1:9" ht="26.5" thickBot="1">
      <c r="A54" s="273" t="s">
        <v>47</v>
      </c>
      <c r="B54" s="56" t="str">
        <f>'Input form'!B52</f>
        <v>Organisational Learning: the Organisation fosters a culture in which sharing experiences informs the evolution of the organisation</v>
      </c>
      <c r="C54" s="4" t="s">
        <v>135</v>
      </c>
      <c r="D54" s="123"/>
      <c r="E54" s="127"/>
      <c r="F54" s="128"/>
      <c r="G54" s="128"/>
      <c r="H54" s="128"/>
      <c r="I54" s="57"/>
    </row>
    <row r="55" spans="1:9" ht="26.5" thickBot="1">
      <c r="A55" s="241" t="s">
        <v>48</v>
      </c>
      <c r="B55" s="114" t="str">
        <f>'Input form'!B53</f>
        <v>Analysis of evaluations, audits, reviews, feedback and complaints is undertaken for learning purposes and shared with relevant stakeholders</v>
      </c>
      <c r="C55" s="136">
        <f>'Input form'!C53</f>
        <v>0</v>
      </c>
      <c r="D55" s="132"/>
      <c r="E55" s="129"/>
      <c r="F55" s="130"/>
      <c r="G55" s="131">
        <f t="shared" ref="G55:G56" si="11">E55*F55</f>
        <v>0</v>
      </c>
      <c r="H55" s="133"/>
      <c r="I55" s="139"/>
    </row>
    <row r="56" spans="1:9" ht="26.5" thickBot="1">
      <c r="A56" s="241" t="s">
        <v>49</v>
      </c>
      <c r="B56" s="76" t="str">
        <f>'Input form'!B54</f>
        <v xml:space="preserve">Knowledge and experience is shared through participation in sectoral and thematic networks with a view to improve practice and better influence positive social change </v>
      </c>
      <c r="C56" s="136">
        <f>'Input form'!C54</f>
        <v>0</v>
      </c>
      <c r="D56" s="132"/>
      <c r="E56" s="129"/>
      <c r="F56" s="130"/>
      <c r="G56" s="131">
        <f t="shared" si="11"/>
        <v>0</v>
      </c>
      <c r="H56" s="133"/>
      <c r="I56" s="138"/>
    </row>
    <row r="57" spans="1:9" ht="19" thickBot="1">
      <c r="A57" s="240">
        <v>3</v>
      </c>
      <c r="B57" s="77" t="s">
        <v>50</v>
      </c>
      <c r="C57" s="67"/>
      <c r="D57" s="122"/>
      <c r="E57" s="6"/>
      <c r="F57" s="77"/>
      <c r="G57" s="126"/>
      <c r="H57" s="7"/>
      <c r="I57" s="77"/>
    </row>
    <row r="58" spans="1:9" ht="39.5" thickBot="1">
      <c r="A58" s="271" t="s">
        <v>51</v>
      </c>
      <c r="B58" s="56" t="str">
        <f>'Input form'!B56</f>
        <v>Project Management: the Organisation ensures that all projects are in line with its vision and mission and are carried out in accordance with the needs, vulnerabilities and capacities of the local communities</v>
      </c>
      <c r="C58" s="4" t="s">
        <v>135</v>
      </c>
      <c r="D58" s="123"/>
      <c r="E58" s="127"/>
      <c r="F58" s="128"/>
      <c r="G58" s="128"/>
      <c r="H58" s="128"/>
      <c r="I58" s="57"/>
    </row>
    <row r="59" spans="1:9" ht="26.5" thickBot="1">
      <c r="A59" s="241" t="s">
        <v>52</v>
      </c>
      <c r="B59" s="78" t="str">
        <f>'Input form'!B57</f>
        <v>The Organisation ensures appropriate and relevant partner selection and oversight of partner relations</v>
      </c>
      <c r="C59" s="136">
        <f>'Input form'!C57</f>
        <v>0</v>
      </c>
      <c r="D59" s="132"/>
      <c r="E59" s="129"/>
      <c r="F59" s="130"/>
      <c r="G59" s="131">
        <f t="shared" ref="G59:G64" si="12">E59*F59</f>
        <v>0</v>
      </c>
      <c r="H59" s="133"/>
      <c r="I59" s="137"/>
    </row>
    <row r="60" spans="1:9" ht="39.5" thickBot="1">
      <c r="A60" s="241" t="s">
        <v>53</v>
      </c>
      <c r="B60" s="76" t="str">
        <f>'Input form'!B58</f>
        <v xml:space="preserve">Programmes are designed in order to benefit the local community and promote recovery and development.  They are realistic and evidence based, and take the needs, vulnerabilities and capacities of different groups into account </v>
      </c>
      <c r="C60" s="136">
        <f>'Input form'!C58</f>
        <v>0</v>
      </c>
      <c r="D60" s="132"/>
      <c r="E60" s="129"/>
      <c r="F60" s="130"/>
      <c r="G60" s="131">
        <f t="shared" si="12"/>
        <v>0</v>
      </c>
      <c r="H60" s="133"/>
      <c r="I60" s="138"/>
    </row>
    <row r="61" spans="1:9" ht="39.5" thickBot="1">
      <c r="A61" s="241" t="s">
        <v>54</v>
      </c>
      <c r="B61" s="76" t="str">
        <f>'Input form'!B59</f>
        <v xml:space="preserve">The organisation ensures that the context and stakeholders are systematically, objectively and continuously  analysed and that start-up activities are conducted. This includes ensuring timely financial start-up, project implementation planning and staff recruitment. </v>
      </c>
      <c r="C61" s="136">
        <f>'Input form'!C59</f>
        <v>0</v>
      </c>
      <c r="D61" s="132"/>
      <c r="E61" s="129"/>
      <c r="F61" s="130"/>
      <c r="G61" s="131">
        <f t="shared" si="12"/>
        <v>0</v>
      </c>
      <c r="H61" s="133"/>
      <c r="I61" s="138"/>
    </row>
    <row r="62" spans="1:9" ht="26.5" thickBot="1">
      <c r="A62" s="241" t="s">
        <v>55</v>
      </c>
      <c r="B62" s="76" t="str">
        <f>'Input form'!B60</f>
        <v>Projects are implemented with the active involvement of the communities, using sound planning and result monitoring, with accountability to stakeholders</v>
      </c>
      <c r="C62" s="136">
        <f>'Input form'!C60</f>
        <v>0</v>
      </c>
      <c r="D62" s="132"/>
      <c r="E62" s="129"/>
      <c r="F62" s="130"/>
      <c r="G62" s="131">
        <f t="shared" si="12"/>
        <v>0</v>
      </c>
      <c r="H62" s="133"/>
      <c r="I62" s="138"/>
    </row>
    <row r="63" spans="1:9" ht="15" thickBot="1">
      <c r="A63" s="241" t="s">
        <v>242</v>
      </c>
      <c r="B63" s="76" t="str">
        <f>'Input form'!B61</f>
        <v>Project closure is timely, responsive and accountable to all stakeholders</v>
      </c>
      <c r="C63" s="136">
        <f>'Input form'!C61</f>
        <v>0</v>
      </c>
      <c r="D63" s="132"/>
      <c r="E63" s="129"/>
      <c r="F63" s="130"/>
      <c r="G63" s="131">
        <f t="shared" si="12"/>
        <v>0</v>
      </c>
      <c r="H63" s="133"/>
      <c r="I63" s="138"/>
    </row>
    <row r="64" spans="1:9" ht="26.5" thickBot="1">
      <c r="A64" s="241" t="s">
        <v>350</v>
      </c>
      <c r="B64" s="76" t="str">
        <f>'Input form'!B62</f>
        <v>There is active and inclusive community engagement in all stages of the programme cycle that builds on and strengthens existing community structures, resources and capacities</v>
      </c>
      <c r="C64" s="136">
        <f>'Input form'!C62</f>
        <v>0</v>
      </c>
      <c r="D64" s="132"/>
      <c r="E64" s="129"/>
      <c r="F64" s="130"/>
      <c r="G64" s="131">
        <f t="shared" si="12"/>
        <v>0</v>
      </c>
      <c r="H64" s="133"/>
      <c r="I64" s="138"/>
    </row>
    <row r="65" spans="1:9" ht="26.5" thickBot="1">
      <c r="A65" s="274" t="s">
        <v>56</v>
      </c>
      <c r="B65" s="57" t="str">
        <f>'Input form'!B63</f>
        <v>Project Quality: the Organisation ensures that all projects are carried out in accordance with appropriate technical standards</v>
      </c>
      <c r="C65" s="4" t="s">
        <v>135</v>
      </c>
      <c r="D65" s="123"/>
      <c r="E65" s="127"/>
      <c r="F65" s="128"/>
      <c r="G65" s="128"/>
      <c r="H65" s="128"/>
      <c r="I65" s="57"/>
    </row>
    <row r="66" spans="1:9" ht="26.5" thickBot="1">
      <c r="A66" s="241" t="s">
        <v>57</v>
      </c>
      <c r="B66" s="76" t="str">
        <f>'Input form'!B64</f>
        <v>A standard procedure for allocating direct as well as indirect costs (incl. staff costs) to activities, and seeking partner agreement for covering all costs as part of project contracts, is in place</v>
      </c>
      <c r="C66" s="136">
        <f>'Input form'!C64</f>
        <v>0</v>
      </c>
      <c r="D66" s="132"/>
      <c r="E66" s="129"/>
      <c r="F66" s="130"/>
      <c r="G66" s="131">
        <f t="shared" ref="G66:G70" si="13">E66*F66</f>
        <v>0</v>
      </c>
      <c r="H66" s="133"/>
      <c r="I66" s="138"/>
    </row>
    <row r="67" spans="1:9" ht="15" thickBot="1">
      <c r="A67" s="241" t="s">
        <v>58</v>
      </c>
      <c r="B67" s="113" t="str">
        <f>'Input form'!B65</f>
        <v>Programme budgets are realistic and regularly monitored and reported against</v>
      </c>
      <c r="C67" s="136">
        <f>'Input form'!C65</f>
        <v>0</v>
      </c>
      <c r="D67" s="132"/>
      <c r="E67" s="129"/>
      <c r="F67" s="130"/>
      <c r="G67" s="131">
        <f t="shared" si="13"/>
        <v>0</v>
      </c>
      <c r="H67" s="133"/>
      <c r="I67" s="140"/>
    </row>
    <row r="68" spans="1:9" ht="15" thickBot="1">
      <c r="A68" s="241" t="s">
        <v>59</v>
      </c>
      <c r="B68" s="76" t="str">
        <f>'Input form'!B66</f>
        <v>The tools/processes contained in the CI Toolkit are used when applying for CI Emergency Appeal funds</v>
      </c>
      <c r="C68" s="136">
        <f>'Input form'!C66</f>
        <v>0</v>
      </c>
      <c r="D68" s="132"/>
      <c r="E68" s="129"/>
      <c r="F68" s="130"/>
      <c r="G68" s="131">
        <f t="shared" si="13"/>
        <v>0</v>
      </c>
      <c r="H68" s="133"/>
      <c r="I68" s="138"/>
    </row>
    <row r="69" spans="1:9" ht="26.5" thickBot="1">
      <c r="A69" s="241" t="s">
        <v>60</v>
      </c>
      <c r="B69" s="76" t="str">
        <f>'Input form'!B67</f>
        <v>Program staff responsible for emergency response are oriented on the CI Emergency Guidelines in their induction and ongoing development, and understand how they function</v>
      </c>
      <c r="C69" s="136">
        <f>'Input form'!C67</f>
        <v>0</v>
      </c>
      <c r="D69" s="132"/>
      <c r="E69" s="129"/>
      <c r="F69" s="130"/>
      <c r="G69" s="131">
        <f t="shared" si="13"/>
        <v>0</v>
      </c>
      <c r="H69" s="133"/>
      <c r="I69" s="138"/>
    </row>
    <row r="70" spans="1:9" ht="26.5" thickBot="1">
      <c r="A70" s="241" t="s">
        <v>61</v>
      </c>
      <c r="B70" s="76" t="str">
        <f>'Input form'!B68</f>
        <v xml:space="preserve">Disaster risk is assessed, and where relevant, preparedness plans and an emergency response strategy/plan are developed </v>
      </c>
      <c r="C70" s="136">
        <f>'Input form'!C68</f>
        <v>0</v>
      </c>
      <c r="D70" s="132"/>
      <c r="E70" s="129"/>
      <c r="F70" s="130"/>
      <c r="G70" s="131">
        <f t="shared" si="13"/>
        <v>0</v>
      </c>
      <c r="H70" s="133"/>
      <c r="I70" s="138"/>
    </row>
    <row r="71" spans="1:9" ht="39.5" thickBot="1">
      <c r="A71" s="271" t="s">
        <v>62</v>
      </c>
      <c r="B71" s="56" t="str">
        <f>'Input form'!B69</f>
        <v>Financial Planning: the Organisation has translated its strategic objectives into multi-annual plans that are drawn up in order to achieve these objectives. Within this framework annual budgets are approved before the start of their respective periods</v>
      </c>
      <c r="C71" s="4" t="s">
        <v>135</v>
      </c>
      <c r="D71" s="123"/>
      <c r="E71" s="127"/>
      <c r="F71" s="128"/>
      <c r="G71" s="128"/>
      <c r="H71" s="128"/>
      <c r="I71" s="57"/>
    </row>
    <row r="72" spans="1:9" ht="15" thickBot="1">
      <c r="A72" s="241" t="s">
        <v>63</v>
      </c>
      <c r="B72" s="78" t="str">
        <f>'Input form'!B70</f>
        <v>Annual budgets are realistic and reflect strategic and operational plans</v>
      </c>
      <c r="C72" s="136">
        <f>'Input form'!C70</f>
        <v>0</v>
      </c>
      <c r="D72" s="132"/>
      <c r="E72" s="129"/>
      <c r="F72" s="130"/>
      <c r="G72" s="131">
        <f t="shared" ref="G72" si="14">E72*F72</f>
        <v>0</v>
      </c>
      <c r="H72" s="133"/>
      <c r="I72" s="137"/>
    </row>
    <row r="73" spans="1:9" ht="26.5" thickBot="1">
      <c r="A73" s="271" t="s">
        <v>64</v>
      </c>
      <c r="B73" s="56" t="str">
        <f>'Input form'!B71</f>
        <v>Financial Management: the Organisation exercises stewardship in the management of its financial resources, while carefully ensuring the reliability of its financial information</v>
      </c>
      <c r="C73" s="4" t="s">
        <v>135</v>
      </c>
      <c r="D73" s="123"/>
      <c r="E73" s="127"/>
      <c r="F73" s="128"/>
      <c r="G73" s="128"/>
      <c r="H73" s="128"/>
      <c r="I73" s="57"/>
    </row>
    <row r="74" spans="1:9" ht="26.5" thickBot="1">
      <c r="A74" s="241" t="s">
        <v>65</v>
      </c>
      <c r="B74" s="78" t="str">
        <f>'Input form'!B72</f>
        <v>The Treasurer oversees the system for all financial transactions, which includes a separation of duties between preparation and approval of transactions</v>
      </c>
      <c r="C74" s="136">
        <f>'Input form'!C72</f>
        <v>0</v>
      </c>
      <c r="D74" s="132"/>
      <c r="E74" s="129"/>
      <c r="F74" s="130"/>
      <c r="G74" s="131">
        <f t="shared" ref="G74:G77" si="15">E74*F74</f>
        <v>0</v>
      </c>
      <c r="H74" s="133"/>
      <c r="I74" s="137"/>
    </row>
    <row r="75" spans="1:9" ht="15" thickBot="1">
      <c r="A75" s="241" t="s">
        <v>66</v>
      </c>
      <c r="B75" s="76" t="str">
        <f>'Input form'!B73</f>
        <v>An accounting system with built-in double entry control mechanisms is in place and applied</v>
      </c>
      <c r="C75" s="136">
        <f>'Input form'!C73</f>
        <v>0</v>
      </c>
      <c r="D75" s="132"/>
      <c r="E75" s="129"/>
      <c r="F75" s="130"/>
      <c r="G75" s="131">
        <f t="shared" si="15"/>
        <v>0</v>
      </c>
      <c r="H75" s="133"/>
      <c r="I75" s="138"/>
    </row>
    <row r="76" spans="1:9" ht="15" thickBot="1">
      <c r="A76" s="241" t="s">
        <v>246</v>
      </c>
      <c r="B76" s="113" t="str">
        <f>'Input form'!B74</f>
        <v xml:space="preserve">Executive management regularly evaluates internal controls and takes corrective action as appropriate </v>
      </c>
      <c r="C76" s="136">
        <f>'Input form'!C74</f>
        <v>0</v>
      </c>
      <c r="D76" s="132"/>
      <c r="E76" s="129"/>
      <c r="F76" s="130"/>
      <c r="G76" s="131">
        <f t="shared" si="15"/>
        <v>0</v>
      </c>
      <c r="H76" s="133"/>
      <c r="I76" s="140"/>
    </row>
    <row r="77" spans="1:9" ht="39.5" thickBot="1">
      <c r="A77" s="241" t="s">
        <v>247</v>
      </c>
      <c r="B77" s="76" t="str">
        <f>'Input form'!B75</f>
        <v>Policies and procedures that realistically reduce the risk of fraud, corruption, money laundering and misappropriation, including the use of funds for terrorist activities, are in place. Appropriate action is taken where risks or breaches of procedure are identified</v>
      </c>
      <c r="C77" s="136">
        <f>'Input form'!C75</f>
        <v>0</v>
      </c>
      <c r="D77" s="132"/>
      <c r="E77" s="129"/>
      <c r="F77" s="130"/>
      <c r="G77" s="131">
        <f t="shared" si="15"/>
        <v>0</v>
      </c>
      <c r="H77" s="133"/>
      <c r="I77" s="138"/>
    </row>
    <row r="78" spans="1:9" ht="39.5" thickBot="1">
      <c r="A78" s="241" t="s">
        <v>248</v>
      </c>
      <c r="B78" s="78" t="str">
        <f>'Input form'!B76</f>
        <v xml:space="preserve">Financial monitoring and reporting is undertaken regularly and in accordance with reporting standards (made) applicable to not-for-profit organisations, such as IAS (International Accounting Standards) or US-GAAP (Generally Accepted Accounting Principles) </v>
      </c>
      <c r="C78" s="136">
        <f>'Input form'!C76</f>
        <v>0</v>
      </c>
      <c r="D78" s="132"/>
      <c r="E78" s="129"/>
      <c r="F78" s="130"/>
      <c r="G78" s="131">
        <f t="shared" ref="G78:G79" si="16">E78*F78</f>
        <v>0</v>
      </c>
      <c r="H78" s="133"/>
      <c r="I78" s="137"/>
    </row>
    <row r="79" spans="1:9" ht="39.5" thickBot="1">
      <c r="A79" s="241" t="s">
        <v>249</v>
      </c>
      <c r="B79" s="76" t="str">
        <f>'Input form'!B77</f>
        <v>Procedures are in place and applied to ensure that property (including property titles, deeds and notarial acts), financial and project documents are stored regularly, securely and easily accessible in accordance with national (tax) laws, audit requirements and project agreements.</v>
      </c>
      <c r="C79" s="136">
        <f>'Input form'!C77</f>
        <v>0</v>
      </c>
      <c r="D79" s="132"/>
      <c r="E79" s="129"/>
      <c r="F79" s="130"/>
      <c r="G79" s="131">
        <f t="shared" si="16"/>
        <v>0</v>
      </c>
      <c r="H79" s="133"/>
      <c r="I79" s="138"/>
    </row>
    <row r="80" spans="1:9" ht="26.5" thickBot="1">
      <c r="A80" s="273" t="s">
        <v>67</v>
      </c>
      <c r="B80" s="56" t="str">
        <f>'Input form'!B78</f>
        <v>Procurement Policy: the Organisation has and applies a procurement policy describing the approved procedures and supervision of the tendering and purchasing process</v>
      </c>
      <c r="C80" s="4" t="s">
        <v>135</v>
      </c>
      <c r="D80" s="123"/>
      <c r="E80" s="127"/>
      <c r="F80" s="128"/>
      <c r="G80" s="128"/>
      <c r="H80" s="128"/>
      <c r="I80" s="57"/>
    </row>
    <row r="81" spans="1:9" ht="26.5" thickBot="1">
      <c r="A81" s="241" t="s">
        <v>68</v>
      </c>
      <c r="B81" s="114" t="str">
        <f>'Input form'!B79</f>
        <v xml:space="preserve">The Organisation applies a procurement policy describing the approved procedure and supervision to oversee the tendering and purchasing process </v>
      </c>
      <c r="C81" s="136">
        <f>'Input form'!C79</f>
        <v>0</v>
      </c>
      <c r="D81" s="132"/>
      <c r="E81" s="129"/>
      <c r="F81" s="130"/>
      <c r="G81" s="131">
        <f t="shared" ref="G81" si="17">E81*F81</f>
        <v>0</v>
      </c>
      <c r="H81" s="133"/>
      <c r="I81" s="139"/>
    </row>
    <row r="82" spans="1:9" ht="39.5" thickBot="1">
      <c r="A82" s="273" t="s">
        <v>69</v>
      </c>
      <c r="B82" s="56" t="str">
        <f>'Input form'!B80</f>
        <v>Assets Management: the Organisation demonstrates good stewardship of resources by ensuring proper procedures to guarantee the existence, maintenance and safety of all capital assets, such as: buildings, vehicle fleet and information technology equipment</v>
      </c>
      <c r="C82" s="4" t="s">
        <v>135</v>
      </c>
      <c r="D82" s="123"/>
      <c r="E82" s="127"/>
      <c r="F82" s="128"/>
      <c r="G82" s="128"/>
      <c r="H82" s="128"/>
      <c r="I82" s="57"/>
    </row>
    <row r="83" spans="1:9" ht="26.5" thickBot="1">
      <c r="A83" s="241" t="s">
        <v>70</v>
      </c>
      <c r="B83" s="78" t="str">
        <f>'Input form'!B81</f>
        <v>Fixed assets and their functioning are protected and managed in line with the principle of good stewardship</v>
      </c>
      <c r="C83" s="136">
        <f>'Input form'!C81</f>
        <v>0</v>
      </c>
      <c r="D83" s="132"/>
      <c r="E83" s="129"/>
      <c r="F83" s="130"/>
      <c r="G83" s="131">
        <f t="shared" ref="G83:G85" si="18">E83*F83</f>
        <v>0</v>
      </c>
      <c r="H83" s="133"/>
      <c r="I83" s="137"/>
    </row>
    <row r="84" spans="1:9" ht="26.5" thickBot="1">
      <c r="A84" s="241" t="s">
        <v>71</v>
      </c>
      <c r="B84" s="76" t="str">
        <f>'Input form'!B82</f>
        <v>The size, use and maintenance of the vehicle fleet is managed so as to control costs and prevent misuse</v>
      </c>
      <c r="C84" s="136">
        <f>'Input form'!C82</f>
        <v>0</v>
      </c>
      <c r="D84" s="132"/>
      <c r="E84" s="129"/>
      <c r="F84" s="130"/>
      <c r="G84" s="131">
        <f t="shared" si="18"/>
        <v>0</v>
      </c>
      <c r="H84" s="133"/>
      <c r="I84" s="138"/>
    </row>
    <row r="85" spans="1:9" ht="26.5" thickBot="1">
      <c r="A85" s="241" t="s">
        <v>72</v>
      </c>
      <c r="B85" s="76" t="str">
        <f>'Input form'!B83</f>
        <v>ICT policies and procedures are in place that, at a minimum, cover data security, acceptable use, and the management of hardware and software lifecycle</v>
      </c>
      <c r="C85" s="136">
        <f>'Input form'!C83</f>
        <v>0</v>
      </c>
      <c r="D85" s="132"/>
      <c r="E85" s="129"/>
      <c r="F85" s="130"/>
      <c r="G85" s="131">
        <f t="shared" si="18"/>
        <v>0</v>
      </c>
      <c r="H85" s="133"/>
      <c r="I85" s="138"/>
    </row>
    <row r="86" spans="1:9" ht="26.5" thickBot="1">
      <c r="A86" s="273" t="s">
        <v>73</v>
      </c>
      <c r="B86" s="56" t="str">
        <f>'Input form'!B84</f>
        <v>Fund Management: the Organisation manages its unrestricted and restricted funds in accordance with their intended purposes</v>
      </c>
      <c r="C86" s="4" t="s">
        <v>135</v>
      </c>
      <c r="D86" s="123"/>
      <c r="E86" s="127"/>
      <c r="F86" s="128"/>
      <c r="G86" s="128"/>
      <c r="H86" s="128"/>
      <c r="I86" s="57"/>
    </row>
    <row r="87" spans="1:9" ht="26.5" thickBot="1">
      <c r="A87" s="241" t="s">
        <v>74</v>
      </c>
      <c r="B87" s="78" t="str">
        <f>'Input form'!B85</f>
        <v>The Organisation ensures sufficient unrestricted funds so that, should a substantial part of operations cease, financial liabilities and commitments can be met</v>
      </c>
      <c r="C87" s="136">
        <f>'Input form'!C85</f>
        <v>0</v>
      </c>
      <c r="D87" s="132"/>
      <c r="E87" s="129"/>
      <c r="F87" s="130"/>
      <c r="G87" s="131">
        <f t="shared" ref="G87:G88" si="19">E87*F87</f>
        <v>0</v>
      </c>
      <c r="H87" s="133"/>
      <c r="I87" s="137"/>
    </row>
    <row r="88" spans="1:9" ht="26.5" thickBot="1">
      <c r="A88" s="241" t="s">
        <v>75</v>
      </c>
      <c r="B88" s="76" t="str">
        <f>'Input form'!B86</f>
        <v>Funds are managed according to the purposes for which they have been received, and administered accordingly in the accounts.</v>
      </c>
      <c r="C88" s="136">
        <f>'Input form'!C86</f>
        <v>0</v>
      </c>
      <c r="D88" s="132"/>
      <c r="E88" s="129"/>
      <c r="F88" s="130"/>
      <c r="G88" s="131">
        <f t="shared" si="19"/>
        <v>0</v>
      </c>
      <c r="H88" s="133"/>
      <c r="I88" s="138"/>
    </row>
    <row r="89" spans="1:9" ht="26.5" thickBot="1">
      <c r="A89" s="272" t="s">
        <v>76</v>
      </c>
      <c r="B89" s="57" t="str">
        <f>'Input form'!B87</f>
        <v>Auditing: the Organisation's annual financial statements are audited by an external auditor, and the Organisation undertakes independent internal audits</v>
      </c>
      <c r="C89" s="4" t="s">
        <v>135</v>
      </c>
      <c r="D89" s="123"/>
      <c r="E89" s="127"/>
      <c r="F89" s="128"/>
      <c r="G89" s="128"/>
      <c r="H89" s="128"/>
      <c r="I89" s="57"/>
    </row>
    <row r="90" spans="1:9" ht="39.5" thickBot="1">
      <c r="A90" s="241" t="s">
        <v>77</v>
      </c>
      <c r="B90" s="78" t="str">
        <f>'Input form'!B88</f>
        <v>The auditor is selected in a transparent process from trustworthy and impartial candidates at reputable firms (preferably members of the national auditors association). They are engaged, evaluated and dismissed by the Organisation’s governance</v>
      </c>
      <c r="C90" s="136">
        <f>'Input form'!C88</f>
        <v>0</v>
      </c>
      <c r="D90" s="132"/>
      <c r="E90" s="129"/>
      <c r="F90" s="130"/>
      <c r="G90" s="131">
        <f t="shared" ref="G90:G92" si="20">E90*F90</f>
        <v>0</v>
      </c>
      <c r="H90" s="133"/>
      <c r="I90" s="137"/>
    </row>
    <row r="91" spans="1:9" ht="39.5" thickBot="1">
      <c r="A91" s="241" t="s">
        <v>78</v>
      </c>
      <c r="B91" s="76" t="str">
        <f>'Input form'!B89</f>
        <v xml:space="preserve">The auditor is required to deliver, together with the auditor's opinion, a management letter addressing weaknesses in systems and operating procedures, and including corrective action planned by executive management </v>
      </c>
      <c r="C91" s="136">
        <f>'Input form'!C89</f>
        <v>0</v>
      </c>
      <c r="D91" s="132"/>
      <c r="E91" s="129"/>
      <c r="F91" s="130"/>
      <c r="G91" s="131">
        <f t="shared" si="20"/>
        <v>0</v>
      </c>
      <c r="H91" s="133"/>
      <c r="I91" s="138"/>
    </row>
    <row r="92" spans="1:9" ht="26.5" thickBot="1">
      <c r="A92" s="241" t="s">
        <v>79</v>
      </c>
      <c r="B92" s="76" t="str">
        <f>'Input form'!B90</f>
        <v>Internal audit is undertaken on a regular basis to prevent, anticipate and rectify anomalies in the financial and management systems and to improve performance</v>
      </c>
      <c r="C92" s="136">
        <f>'Input form'!C90</f>
        <v>0</v>
      </c>
      <c r="D92" s="132"/>
      <c r="E92" s="129"/>
      <c r="F92" s="130"/>
      <c r="G92" s="131">
        <f t="shared" si="20"/>
        <v>0</v>
      </c>
      <c r="H92" s="133"/>
      <c r="I92" s="138"/>
    </row>
    <row r="93" spans="1:9" ht="19" thickBot="1">
      <c r="A93" s="240">
        <v>4</v>
      </c>
      <c r="B93" s="77" t="s">
        <v>80</v>
      </c>
      <c r="C93" s="68"/>
      <c r="D93" s="124"/>
      <c r="E93" s="6"/>
      <c r="F93" s="77"/>
      <c r="G93" s="126"/>
      <c r="H93" s="7"/>
      <c r="I93" s="77"/>
    </row>
    <row r="94" spans="1:9" ht="39.5" customHeight="1" thickBot="1">
      <c r="A94" s="271" t="s">
        <v>81</v>
      </c>
      <c r="B94" s="57" t="str">
        <f>'Input form'!B92</f>
        <v>Safeguarding Policy and Systems: the Organisation adheres to the Caritas Internationalis Children and Vulnerable Adults Safeguarding Policy and has a clear and transparent system to prevent, address and respond to safeguarding concerns</v>
      </c>
      <c r="C94" s="4" t="s">
        <v>135</v>
      </c>
      <c r="D94" s="123"/>
      <c r="E94" s="127"/>
      <c r="F94" s="128"/>
      <c r="G94" s="128"/>
      <c r="H94" s="128"/>
      <c r="I94" s="57"/>
    </row>
    <row r="95" spans="1:9" ht="33" customHeight="1" thickBot="1">
      <c r="A95" s="241" t="s">
        <v>82</v>
      </c>
      <c r="B95" s="78" t="str">
        <f>'Input form'!B93</f>
        <v>The organisation has a safeguarding policy equal to or consistent with CI’s Children and Vulnerable Adults Safeguarding Policy and Anti-harassment policy</v>
      </c>
      <c r="C95" s="136">
        <f>'Input form'!C93</f>
        <v>0</v>
      </c>
      <c r="D95" s="132"/>
      <c r="E95" s="129"/>
      <c r="F95" s="130"/>
      <c r="G95" s="131">
        <f t="shared" ref="G95" si="21">E95*F95</f>
        <v>0</v>
      </c>
      <c r="H95" s="133"/>
      <c r="I95" s="137"/>
    </row>
    <row r="96" spans="1:9" ht="39.5" thickBot="1">
      <c r="A96" s="241" t="s">
        <v>345</v>
      </c>
      <c r="B96" s="76" t="str">
        <f>'Input form'!B94</f>
        <v>The Organisation has a process for investigating safeguarding allegations and can provide evidence that it has appropriately dealt with past safeguarding allegations, if any, through investigation and corrective action</v>
      </c>
      <c r="C96" s="136">
        <f>'Input form'!C94</f>
        <v>0</v>
      </c>
      <c r="D96" s="132"/>
      <c r="E96" s="129"/>
      <c r="F96" s="130"/>
      <c r="G96" s="131">
        <f>E96*F96</f>
        <v>0</v>
      </c>
      <c r="H96" s="133"/>
      <c r="I96" s="138"/>
    </row>
    <row r="97" spans="1:9" ht="26.5" thickBot="1">
      <c r="A97" s="241" t="s">
        <v>352</v>
      </c>
      <c r="B97" s="76" t="str">
        <f>'Input form'!B95</f>
        <v>The Organisation has a system to refer survivors of safeguarding violations to available services, based on their needs and consent</v>
      </c>
      <c r="C97" s="136">
        <f>'Input form'!C95</f>
        <v>0</v>
      </c>
      <c r="D97" s="132"/>
      <c r="E97" s="129"/>
      <c r="F97" s="130"/>
      <c r="G97" s="131">
        <f t="shared" ref="G97:G98" si="22">E97*F97</f>
        <v>0</v>
      </c>
      <c r="H97" s="133"/>
      <c r="I97" s="138"/>
    </row>
    <row r="98" spans="1:9" ht="39.5" thickBot="1">
      <c r="A98" s="241" t="s">
        <v>353</v>
      </c>
      <c r="B98" s="76" t="str">
        <f>'Input form'!B96</f>
        <v>The Organisation has mechanisms in place to prompt partners and service providers contracted by the Organisation to prohibit trafficking, sexual exploitation and abuse, including child abuse, and to take measures to prevent and respond to such matters</v>
      </c>
      <c r="C98" s="136">
        <f>'Input form'!C96</f>
        <v>0</v>
      </c>
      <c r="D98" s="132"/>
      <c r="E98" s="129"/>
      <c r="F98" s="130"/>
      <c r="G98" s="131">
        <f t="shared" si="22"/>
        <v>0</v>
      </c>
      <c r="H98" s="133"/>
      <c r="I98" s="138"/>
    </row>
    <row r="99" spans="1:9" ht="26.5" thickBot="1">
      <c r="A99" s="274" t="s">
        <v>83</v>
      </c>
      <c r="B99" s="57" t="str">
        <f>'Input form'!B97</f>
        <v>Transparency and Accountability: There are systematic and transparent mechanisms to ensure the Organisation is accountable to the communities it serves</v>
      </c>
      <c r="C99" s="4" t="s">
        <v>135</v>
      </c>
      <c r="D99" s="123"/>
      <c r="E99" s="127"/>
      <c r="F99" s="128"/>
      <c r="G99" s="128"/>
      <c r="H99" s="128"/>
      <c r="I99" s="57"/>
    </row>
    <row r="100" spans="1:9" ht="52.5" thickBot="1">
      <c r="A100" s="241" t="s">
        <v>84</v>
      </c>
      <c r="B100" s="78" t="str">
        <f>'Input form'!B98</f>
        <v xml:space="preserve">The Organisation uses effective communication channels and appropriate language to inform different groups and affected people and communities about their rights and entitlements, ensures they have access to accurate and timely information and encourages participation in every stage of the project cycle  </v>
      </c>
      <c r="C100" s="136">
        <f>'Input form'!C98</f>
        <v>0</v>
      </c>
      <c r="D100" s="132"/>
      <c r="E100" s="129"/>
      <c r="F100" s="130"/>
      <c r="G100" s="131">
        <f t="shared" ref="G100" si="23">E100*F100</f>
        <v>0</v>
      </c>
      <c r="H100" s="133"/>
      <c r="I100" s="137"/>
    </row>
    <row r="101" spans="1:9" ht="26.5" thickBot="1">
      <c r="A101" s="241" t="s">
        <v>302</v>
      </c>
      <c r="B101" s="76" t="str">
        <f>'Input form'!B99</f>
        <v>The Organisation’s programmes seek to prioritise the needs of the most vulnerable community members and to address any barriers they may face that hinder their participation</v>
      </c>
      <c r="C101" s="136">
        <f>'Input form'!C99</f>
        <v>0</v>
      </c>
      <c r="D101" s="132"/>
      <c r="E101" s="129"/>
      <c r="F101" s="130"/>
      <c r="G101" s="131">
        <f>E101*F101</f>
        <v>0</v>
      </c>
      <c r="H101" s="133"/>
      <c r="I101" s="138"/>
    </row>
    <row r="102" spans="1:9" ht="26.5" thickBot="1">
      <c r="A102" s="273" t="s">
        <v>85</v>
      </c>
      <c r="B102" s="56" t="str">
        <f>'Input form'!B100</f>
        <v>Advocacy: the Organisation engages in national and international advocacy within the limits established by the competent ecclesial authority</v>
      </c>
      <c r="C102" s="4" t="s">
        <v>135</v>
      </c>
      <c r="D102" s="123"/>
      <c r="E102" s="127"/>
      <c r="F102" s="128"/>
      <c r="G102" s="128"/>
      <c r="H102" s="128"/>
      <c r="I102" s="57"/>
    </row>
    <row r="103" spans="1:9" ht="52.5" thickBot="1">
      <c r="A103" s="241" t="s">
        <v>86</v>
      </c>
      <c r="B103" s="78" t="str">
        <f>'Input form'!B101</f>
        <v>The Organisation’s positions and advocacy activities are  based on a solid analysis of the problem, context and risks and on clear evidence, and are rooted in Catholic Social Teaching. These are developed and undertaken in collaboration with others without compromising its principles. When required the Organisation seeks input and guidance from the competent ecclesial authority</v>
      </c>
      <c r="C103" s="136">
        <f>'Input form'!C101</f>
        <v>0</v>
      </c>
      <c r="D103" s="132"/>
      <c r="E103" s="129"/>
      <c r="F103" s="130"/>
      <c r="G103" s="131">
        <f t="shared" ref="G103:G104" si="24">E103*F103</f>
        <v>0</v>
      </c>
      <c r="H103" s="133"/>
      <c r="I103" s="137"/>
    </row>
    <row r="104" spans="1:9" ht="26.5" thickBot="1">
      <c r="A104" s="241" t="s">
        <v>87</v>
      </c>
      <c r="B104" s="76" t="str">
        <f>'Input form'!B102</f>
        <v xml:space="preserve">An advocacy strategy/plan has been developed based on the Organisation's experience and with an aim to address the root causes of injustice, and is implemented </v>
      </c>
      <c r="C104" s="136">
        <f>'Input form'!C102</f>
        <v>0</v>
      </c>
      <c r="D104" s="132"/>
      <c r="E104" s="129"/>
      <c r="F104" s="130"/>
      <c r="G104" s="131">
        <f t="shared" si="24"/>
        <v>0</v>
      </c>
      <c r="H104" s="133"/>
      <c r="I104" s="138"/>
    </row>
    <row r="105" spans="1:9" ht="15" thickBot="1">
      <c r="A105" s="273" t="s">
        <v>88</v>
      </c>
      <c r="B105" s="56" t="str">
        <f>'Input form'!B103</f>
        <v>Interacting with constituency: involvement of grassroots and Parish communities</v>
      </c>
      <c r="C105" s="4" t="s">
        <v>135</v>
      </c>
      <c r="D105" s="123"/>
      <c r="E105" s="127"/>
      <c r="F105" s="128"/>
      <c r="G105" s="128"/>
      <c r="H105" s="128"/>
      <c r="I105" s="57"/>
    </row>
    <row r="106" spans="1:9" ht="15" thickBot="1">
      <c r="A106" s="241" t="s">
        <v>89</v>
      </c>
      <c r="B106" s="78" t="str">
        <f>'Input form'!B104</f>
        <v>The Organisation actively promotes the engagement of grassroots communities in its work</v>
      </c>
      <c r="C106" s="136">
        <f>'Input form'!C104</f>
        <v>0</v>
      </c>
      <c r="D106" s="132"/>
      <c r="E106" s="129"/>
      <c r="F106" s="130"/>
      <c r="G106" s="131">
        <f t="shared" ref="G106" si="25">E106*F106</f>
        <v>0</v>
      </c>
      <c r="H106" s="133"/>
      <c r="I106" s="137"/>
    </row>
    <row r="107" spans="1:9" ht="15" thickBot="1">
      <c r="A107" s="274" t="s">
        <v>90</v>
      </c>
      <c r="B107" s="56" t="str">
        <f>'Input form'!B105</f>
        <v>Networking: the Organisation proactively participates in sectoral and thematic networks</v>
      </c>
      <c r="C107" s="4" t="s">
        <v>135</v>
      </c>
      <c r="D107" s="123"/>
      <c r="E107" s="127"/>
      <c r="F107" s="128"/>
      <c r="G107" s="128"/>
      <c r="H107" s="128"/>
      <c r="I107" s="57"/>
    </row>
    <row r="108" spans="1:9" ht="39.5" thickBot="1">
      <c r="A108" s="241" t="s">
        <v>91</v>
      </c>
      <c r="B108" s="78" t="str">
        <f>'Input form'!B106</f>
        <v>The Organisation engages with civil society organisations and other stakeholders to avoid duplication, leverage resources, develop and implement joint policy development and advocacy efforts, and to maximize impact</v>
      </c>
      <c r="C108" s="136">
        <f>'Input form'!C106</f>
        <v>0</v>
      </c>
      <c r="D108" s="132"/>
      <c r="E108" s="129"/>
      <c r="F108" s="130"/>
      <c r="G108" s="131">
        <f t="shared" ref="G108" si="26">E108*F108</f>
        <v>0</v>
      </c>
      <c r="H108" s="133"/>
      <c r="I108" s="137"/>
    </row>
    <row r="109" spans="1:9" ht="26.5" thickBot="1">
      <c r="A109" s="272" t="s">
        <v>92</v>
      </c>
      <c r="B109" s="57" t="str">
        <f>'Input form'!B107</f>
        <v>Information sharing: the Organisation communicates in an ordered and transparent way with stakeholders about its work and performance</v>
      </c>
      <c r="C109" s="4" t="s">
        <v>135</v>
      </c>
      <c r="D109" s="123"/>
      <c r="E109" s="127"/>
      <c r="F109" s="128"/>
      <c r="G109" s="128"/>
      <c r="H109" s="128"/>
      <c r="I109" s="57"/>
    </row>
    <row r="110" spans="1:9" ht="26.5" thickBot="1">
      <c r="A110" s="241" t="s">
        <v>93</v>
      </c>
      <c r="B110" s="78" t="str">
        <f>'Input form'!B108</f>
        <v>Relevant communication mechanisms are in place to ensure that executive management is accountable and accessible to staff and external stakeholders</v>
      </c>
      <c r="C110" s="136">
        <f>'Input form'!C108</f>
        <v>0</v>
      </c>
      <c r="D110" s="132"/>
      <c r="E110" s="129"/>
      <c r="F110" s="130"/>
      <c r="G110" s="131">
        <f t="shared" ref="G110" si="27">E110*F110</f>
        <v>0</v>
      </c>
      <c r="H110" s="133"/>
      <c r="I110" s="137"/>
    </row>
    <row r="111" spans="1:9" ht="26.5" thickBot="1">
      <c r="A111" s="241" t="s">
        <v>303</v>
      </c>
      <c r="B111" s="78" t="str">
        <f>'Input form'!B109</f>
        <v xml:space="preserve">The Organisation applies a clear communications policy and protocol, which outlines responsibilities for both internal and external communications with stakeholders in different situations </v>
      </c>
      <c r="C111" s="136">
        <f>'Input form'!C109</f>
        <v>0</v>
      </c>
      <c r="D111" s="132"/>
      <c r="E111" s="129"/>
      <c r="F111" s="130"/>
      <c r="G111" s="131">
        <f t="shared" ref="G111" si="28">E111*F111</f>
        <v>0</v>
      </c>
      <c r="H111" s="133"/>
      <c r="I111" s="137"/>
    </row>
    <row r="112" spans="1:9" ht="15" thickBot="1">
      <c r="A112" s="273" t="s">
        <v>100</v>
      </c>
      <c r="B112" s="56" t="str">
        <f>'Input form'!B110</f>
        <v xml:space="preserve">Data protection: the Organisation makes itself responsible for protecting and safeguarding data </v>
      </c>
      <c r="C112" s="4" t="s">
        <v>135</v>
      </c>
      <c r="D112" s="123"/>
      <c r="E112" s="127"/>
      <c r="F112" s="128"/>
      <c r="G112" s="128"/>
      <c r="H112" s="128"/>
      <c r="I112" s="57"/>
    </row>
    <row r="113" spans="1:9" ht="39.5" thickBot="1">
      <c r="A113" s="241" t="s">
        <v>101</v>
      </c>
      <c r="B113" s="78" t="str">
        <f>'Input form'!B111</f>
        <v>The Organisation implements a data protection policy which safeguards the integrity of its stored information, and which protects the personal data of stakeholders including staff, donors and participants</v>
      </c>
      <c r="C113" s="136">
        <f>'Input form'!C111</f>
        <v>0</v>
      </c>
      <c r="D113" s="132"/>
      <c r="E113" s="129"/>
      <c r="F113" s="130"/>
      <c r="G113" s="131">
        <f t="shared" ref="G113" si="29">E113*F113</f>
        <v>0</v>
      </c>
      <c r="H113" s="133"/>
      <c r="I113" s="137"/>
    </row>
    <row r="114" spans="1:9" ht="26.5" thickBot="1">
      <c r="A114" s="273" t="s">
        <v>102</v>
      </c>
      <c r="B114" s="115" t="str">
        <f>'Input form'!B112</f>
        <v>Information Disclosure Policy: the Organisation is transparent and makes information about its programs and operations available to the public in accordance with an information disclosure policy</v>
      </c>
      <c r="C114" s="4" t="s">
        <v>135</v>
      </c>
      <c r="D114" s="123"/>
      <c r="E114" s="127"/>
      <c r="F114" s="128"/>
      <c r="G114" s="128"/>
      <c r="H114" s="128"/>
      <c r="I114" s="57"/>
    </row>
    <row r="115" spans="1:9" ht="15" thickBot="1">
      <c r="A115" s="241" t="s">
        <v>104</v>
      </c>
      <c r="B115" s="78" t="str">
        <f>'Input form'!B113</f>
        <v>An information disclosure policy is in place, applied and published externally</v>
      </c>
      <c r="C115" s="136">
        <f>'Input form'!C113</f>
        <v>0</v>
      </c>
      <c r="D115" s="132"/>
      <c r="E115" s="129"/>
      <c r="F115" s="130"/>
      <c r="G115" s="131">
        <f t="shared" ref="G115" si="30">E115*F115</f>
        <v>0</v>
      </c>
      <c r="H115" s="133"/>
      <c r="I115" s="137"/>
    </row>
    <row r="116" spans="1:9">
      <c r="A116" s="243"/>
      <c r="C116"/>
      <c r="D116" s="23"/>
    </row>
    <row r="117" spans="1:9">
      <c r="A117" s="243"/>
    </row>
    <row r="118" spans="1:9">
      <c r="A118" s="243"/>
    </row>
    <row r="119" spans="1:9">
      <c r="A119" s="243"/>
    </row>
    <row r="120" spans="1:9">
      <c r="A120" s="243"/>
    </row>
    <row r="121" spans="1:9">
      <c r="A121" s="243"/>
    </row>
    <row r="122" spans="1:9">
      <c r="A122" s="244"/>
    </row>
    <row r="123" spans="1:9">
      <c r="A123" s="244"/>
    </row>
    <row r="124" spans="1:9">
      <c r="A124" s="244"/>
    </row>
    <row r="125" spans="1:9">
      <c r="A125" s="244"/>
    </row>
    <row r="126" spans="1:9">
      <c r="A126" s="244"/>
    </row>
    <row r="127" spans="1:9">
      <c r="A127" s="244"/>
    </row>
    <row r="128" spans="1:9">
      <c r="A128" s="244"/>
    </row>
    <row r="129" spans="1:1">
      <c r="A129" s="244"/>
    </row>
    <row r="130" spans="1:1">
      <c r="A130" s="244"/>
    </row>
    <row r="131" spans="1:1">
      <c r="A131" s="244"/>
    </row>
    <row r="132" spans="1:1">
      <c r="A132" s="244"/>
    </row>
  </sheetData>
  <sheetProtection algorithmName="SHA-512" hashValue="uH62a2t9AXg3WzqYd8LUeGHVb54YEEGarJGH/1Ww4F843TnzHS51zccTA5Mre+7YxTVuSWQexeghX6WBuJ5o8w==" saltValue="z5USBVUtfXGjsYO+/+iOEA==" spinCount="100000" sheet="1" objects="1" scenarios="1"/>
  <conditionalFormatting sqref="H106 E106:F106 E72:F72 H72 E81:F81 H81 E83:F85 H83:H85 E87:F88 H87:H88 E90:F92 H90:H92 H25 E74:F79 H74:H79 E37:F46 H37:H46 E48:F48 H48 E50:F50 H50 E52:F53 H52:H53 E55:F56 H55:H56 E66:F70 H66:H70 E59:F63 H59:H63 E30:F32 H30:H32 E34:F35 H34:H35 E28:F28 H28 E5:F6 H5:H6 E8:F9 H8:H9 E11:F13 H11:H13 E15:F15 H15 E17:F17 H17 E19:F20 H19:H20 E22:F23 H22:H23 E25:F25 H108 H110:H111 H113 H115 E108:F108 E110:F111 E113:F113 E115:F115 E103:F104 H103:H104 H100:H101 H95:H96 E100:F101 E95:F96">
    <cfRule type="cellIs" dxfId="33" priority="466" stopIfTrue="1" operator="equal">
      <formula>0</formula>
    </cfRule>
  </conditionalFormatting>
  <conditionalFormatting sqref="G81 G106 G72 G83:G85 G87:G88 G90:G92 G19:G20 G74:G79 G22:G23 G25 G37:G46 G48 G50 G52:G53 G55:G56 G66:G70 G59:G63 G30:G32 G34:G35 G28 G5:G6 G8:G9 G11:G13 G15 G17 G108 G110:G111 G113 G115 G103:G104 G100:G101 G95:G96">
    <cfRule type="cellIs" dxfId="32" priority="1899" operator="equal">
      <formula>0</formula>
    </cfRule>
    <cfRule type="colorScale" priority="1901">
      <colorScale>
        <cfvo type="num" val="1"/>
        <cfvo type="num" val="10"/>
        <cfvo type="num" val="25"/>
        <color rgb="FF63BE7B"/>
        <color rgb="FFFFEB84"/>
        <color rgb="FFF8696B"/>
      </colorScale>
    </cfRule>
  </conditionalFormatting>
  <conditionalFormatting sqref="H113">
    <cfRule type="cellIs" dxfId="31" priority="14" operator="equal">
      <formula>0</formula>
    </cfRule>
    <cfRule type="colorScale" priority="15">
      <colorScale>
        <cfvo type="num" val="1"/>
        <cfvo type="num" val="3"/>
        <cfvo type="num" val="5"/>
        <color rgb="FF63BE7B"/>
        <color rgb="FFFFEB84"/>
        <color rgb="FFF8696B"/>
      </colorScale>
    </cfRule>
  </conditionalFormatting>
  <conditionalFormatting sqref="H115">
    <cfRule type="cellIs" dxfId="30" priority="12" stopIfTrue="1" operator="equal">
      <formula>0</formula>
    </cfRule>
    <cfRule type="colorScale" priority="13">
      <colorScale>
        <cfvo type="num" val="1"/>
        <cfvo type="num" val="3"/>
        <cfvo type="num" val="5"/>
        <color rgb="FFF8696B"/>
        <color rgb="FFFFEB84"/>
        <color rgb="FF63BE7B"/>
      </colorScale>
    </cfRule>
  </conditionalFormatting>
  <conditionalFormatting sqref="E106:F106 E72:F72 H72 E81:F81 H81 E83:F85 H83:H85 E87:F88 H87:H88 E90:F92 H90:H92 H25 E74:F79 H74:H79 E37:F46 H37:H46 E48:F48 H48 E50:F50 H50 E52:F53 H52:H53 E55:F56 H55:H56 E66:F70 H66:H70 E59:F63 H59:H63 E30:F32 H30:H32 E34:F35 H34:H35 E28:F28 H28 E5:F6 H5:H6 E8:F9 H8:H9 E11:F13 H11:H13 E15:F15 H15 E17:F17 H17 E19:F20 H19:H20 E22:F23 H22:H23 E25:F25 H104:J115 E108:F108 E110:F111 E113:F113 E115:F115 H100:H101 H95:H96 E100:F101 E95:F96">
    <cfRule type="colorScale" priority="1904">
      <colorScale>
        <cfvo type="num" val="1"/>
        <cfvo type="num" val="3"/>
        <cfvo type="num" val="5"/>
        <color rgb="FF63BE7B"/>
        <color rgb="FFFFEB84"/>
        <color rgb="FFF8696B"/>
      </colorScale>
    </cfRule>
  </conditionalFormatting>
  <conditionalFormatting sqref="H115">
    <cfRule type="cellIs" dxfId="29" priority="10" operator="equal">
      <formula>0</formula>
    </cfRule>
    <cfRule type="colorScale" priority="11">
      <colorScale>
        <cfvo type="num" val="1"/>
        <cfvo type="num" val="3"/>
        <cfvo type="num" val="5"/>
        <color rgb="FF63BE7B"/>
        <color rgb="FFFFEB84"/>
        <color rgb="FFF8696B"/>
      </colorScale>
    </cfRule>
  </conditionalFormatting>
  <conditionalFormatting sqref="H103">
    <cfRule type="colorScale" priority="9">
      <colorScale>
        <cfvo type="num" val="1"/>
        <cfvo type="num" val="3"/>
        <cfvo type="num" val="5"/>
        <color rgb="FF63BE7B"/>
        <color rgb="FFFFEB84"/>
        <color rgb="FFF8696B"/>
      </colorScale>
    </cfRule>
  </conditionalFormatting>
  <conditionalFormatting sqref="E64:F64 H64">
    <cfRule type="cellIs" dxfId="28" priority="5" stopIfTrue="1" operator="equal">
      <formula>0</formula>
    </cfRule>
  </conditionalFormatting>
  <conditionalFormatting sqref="G64">
    <cfRule type="cellIs" dxfId="27" priority="6" operator="equal">
      <formula>0</formula>
    </cfRule>
    <cfRule type="colorScale" priority="7">
      <colorScale>
        <cfvo type="num" val="1"/>
        <cfvo type="num" val="10"/>
        <cfvo type="num" val="25"/>
        <color rgb="FF63BE7B"/>
        <color rgb="FFFFEB84"/>
        <color rgb="FFF8696B"/>
      </colorScale>
    </cfRule>
  </conditionalFormatting>
  <conditionalFormatting sqref="E64:F64 H64">
    <cfRule type="colorScale" priority="8">
      <colorScale>
        <cfvo type="num" val="1"/>
        <cfvo type="num" val="3"/>
        <cfvo type="num" val="5"/>
        <color rgb="FF63BE7B"/>
        <color rgb="FFFFEB84"/>
        <color rgb="FFF8696B"/>
      </colorScale>
    </cfRule>
  </conditionalFormatting>
  <conditionalFormatting sqref="H97:H98 E97:F98">
    <cfRule type="cellIs" dxfId="26" priority="1" stopIfTrue="1" operator="equal">
      <formula>0</formula>
    </cfRule>
  </conditionalFormatting>
  <conditionalFormatting sqref="G97:G98">
    <cfRule type="cellIs" dxfId="25" priority="2" operator="equal">
      <formula>0</formula>
    </cfRule>
    <cfRule type="colorScale" priority="3">
      <colorScale>
        <cfvo type="num" val="1"/>
        <cfvo type="num" val="10"/>
        <cfvo type="num" val="25"/>
        <color rgb="FF63BE7B"/>
        <color rgb="FFFFEB84"/>
        <color rgb="FFF8696B"/>
      </colorScale>
    </cfRule>
  </conditionalFormatting>
  <conditionalFormatting sqref="H97:H98 E97:F98">
    <cfRule type="colorScale" priority="4">
      <colorScale>
        <cfvo type="num" val="1"/>
        <cfvo type="num" val="3"/>
        <cfvo type="num" val="5"/>
        <color rgb="FF63BE7B"/>
        <color rgb="FFFFEB84"/>
        <color rgb="FFF8696B"/>
      </colorScale>
    </cfRule>
  </conditionalFormatting>
  <dataValidations xWindow="741" yWindow="388" count="5">
    <dataValidation type="whole" showInputMessage="1" showErrorMessage="1" errorTitle="Please" error="Only enter 1 or 2 or 3 or 4 or 5 or leave cell blanc" promptTitle="Enter only:" prompt="  1     very low priority_x000a_  2     low priority_x000a_  3     medium priority_x000a_  4     high priority_x000a_  5     very high priority" sqref="H108 H113 H110:H111 H106 H103:H104 H74:H79 H66:H70 H72 H81 H83:H85 H87:H88 H90:H92 H55:H56 H100:H101 H52:H53 H50 H37:H46 H34:H35 H25 H8:H9 H11:H13 H15 H17 H19:H20 H22:H23 H5:H6 H28 H30:H32 H48 H115 H59:H64 H95:H98">
      <formula1>1</formula1>
      <formula2>5</formula2>
    </dataValidation>
    <dataValidation type="whole" showInputMessage="1" showErrorMessage="1" errorTitle="Please" error="Only enter 1 or 2 or 3 or 4 or 5 or leave cell blanc" promptTitle="Enter only:" prompt="  1     occurs rarely_x000a_  2     occurs sometimes_x000a_  3     occurs not so often_x000a_  4     occurs often_x000a_  5     almost certain" sqref="C38 F114">
      <formula1>1</formula1>
      <formula2>5</formula2>
    </dataValidation>
    <dataValidation type="whole" allowBlank="1" showInputMessage="1" showErrorMessage="1" errorTitle="Please" error="Only enter 1 or 2 or 3 or 4 or 5 or leave cell blanc" promptTitle="Enter only:" prompt="  1  insignificant impact_x000a_  2  minor impact_x000a_  3  moderate impact_x000a_  4  major impact_x000a_  5  very high impact_x000a_" sqref="E108 E110:E111 E106 E103:E104 E113 E90:E92 E87:E88 E83:E85 E81 E74:E79 E72 E66:E70 E55:E56 E100:E101 E5:E6 E8:E9 E11:E13 E17 E19:E20 E15 E22:E23 E25 E28 E30:E32 E34:E35 E37:E46 E50 E52:E53 E48 E115 E59:E64 E95:E98">
      <formula1>1</formula1>
      <formula2>5</formula2>
    </dataValidation>
    <dataValidation type="whole" allowBlank="1" showInputMessage="1" showErrorMessage="1" errorTitle="Please" error="Only enter 1 or 2 or 3 or 4 or 5 or leave cell blanc" promptTitle="Enter only:" prompt="  1     insignificant consequences_x000a_  2     minor impact_x000a_  3     moderate impact_x000a_  4     major impact_x000a_  5     very high impact, will affect MO" sqref="E114 B38">
      <formula1>1</formula1>
      <formula2>5</formula2>
    </dataValidation>
    <dataValidation type="whole" showInputMessage="1" showErrorMessage="1" errorTitle="Please" error="Only enter 1 or 2 or 3 or 4 or 5 or leave cell blanc" promptTitle="Enter only:" prompt="  1    scarcely_x000a_  2    unlikely_x000a_  3    possible_x000a_  4    likely_x000a_  5    almost certain" sqref="F5:F6 F8:F9 F11:F13 F15 F17 F19:F20 F22:F23 F25 F28 F30:F32 F34:F35 F37:F46 F48 F50 F52:F53 F55:F56 F100:F101 F66:F70 F72 F74:F79 F81 F83:F85 F87:F88 F90:F92 F103:F104 F106 F108 F110:F111 F113 F115 F59:F64 F95:F98">
      <formula1>1</formula1>
      <formula2>5</formula2>
    </dataValidation>
  </dataValidations>
  <pageMargins left="0.70866141732283472" right="0.70866141732283472" top="0.74803149606299213" bottom="0.74803149606299213" header="0.31496062992125984" footer="0.31496062992125984"/>
  <pageSetup paperSize="9"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zoomScaleNormal="100" workbookViewId="0">
      <pane ySplit="8" topLeftCell="A9" activePane="bottomLeft" state="frozen"/>
      <selection pane="bottomLeft"/>
    </sheetView>
  </sheetViews>
  <sheetFormatPr defaultRowHeight="14.5"/>
  <cols>
    <col min="1" max="1" width="9.1796875" style="245"/>
    <col min="2" max="2" width="79.1796875" customWidth="1"/>
    <col min="3" max="3" width="9.1796875" style="167"/>
  </cols>
  <sheetData>
    <row r="1" spans="1:3" s="144" customFormat="1">
      <c r="A1" s="263"/>
      <c r="B1" s="143" t="s">
        <v>263</v>
      </c>
      <c r="C1" s="151"/>
    </row>
    <row r="2" spans="1:3" ht="30.75" customHeight="1">
      <c r="A2" s="264" t="s">
        <v>220</v>
      </c>
      <c r="B2" s="155"/>
    </row>
    <row r="3" spans="1:3" ht="30.75" customHeight="1">
      <c r="A3" s="265" t="s">
        <v>221</v>
      </c>
      <c r="B3" s="154"/>
    </row>
    <row r="4" spans="1:3" ht="30" customHeight="1">
      <c r="A4" s="266" t="s">
        <v>224</v>
      </c>
      <c r="B4" s="153"/>
    </row>
    <row r="5" spans="1:3" ht="30" customHeight="1">
      <c r="A5" s="267" t="s">
        <v>332</v>
      </c>
      <c r="B5" s="178"/>
      <c r="C5" s="176"/>
    </row>
    <row r="7" spans="1:3">
      <c r="A7" s="268" t="s">
        <v>255</v>
      </c>
    </row>
    <row r="8" spans="1:3" s="146" customFormat="1">
      <c r="A8" s="269" t="s">
        <v>257</v>
      </c>
      <c r="B8" s="150" t="s">
        <v>258</v>
      </c>
      <c r="C8" s="152" t="s">
        <v>256</v>
      </c>
    </row>
    <row r="9" spans="1:3" ht="26.15" customHeight="1">
      <c r="A9" s="270" t="str">
        <f>IF('Risk &amp; priorities'!$H5&gt;3,'Risk &amp; priorities'!A5," ")</f>
        <v xml:space="preserve"> </v>
      </c>
      <c r="B9" s="180" t="str">
        <f>IF('Risk &amp; priorities'!$H5&gt;3,'Risk &amp; priorities'!B5," ")</f>
        <v xml:space="preserve"> </v>
      </c>
      <c r="C9" s="179"/>
    </row>
    <row r="10" spans="1:3" ht="26.15" customHeight="1">
      <c r="A10" s="270" t="str">
        <f>IF('Risk &amp; priorities'!$H6&gt;3,'Risk &amp; priorities'!A6," ")</f>
        <v xml:space="preserve"> </v>
      </c>
      <c r="B10" s="180" t="str">
        <f>IF('Risk &amp; priorities'!$H6&gt;3,'Risk &amp; priorities'!B6," ")</f>
        <v xml:space="preserve"> </v>
      </c>
      <c r="C10" s="179"/>
    </row>
    <row r="11" spans="1:3" ht="26.15" customHeight="1">
      <c r="A11" s="270" t="str">
        <f>IF('Risk &amp; priorities'!$H8&gt;3,'Risk &amp; priorities'!A8," ")</f>
        <v xml:space="preserve"> </v>
      </c>
      <c r="B11" s="180" t="str">
        <f>IF('Risk &amp; priorities'!$H8&gt;3,'Risk &amp; priorities'!B8," ")</f>
        <v xml:space="preserve"> </v>
      </c>
      <c r="C11" s="179"/>
    </row>
    <row r="12" spans="1:3" ht="26.15" customHeight="1">
      <c r="A12" s="270" t="str">
        <f>IF('Risk &amp; priorities'!$H9&gt;3,'Risk &amp; priorities'!A9," ")</f>
        <v xml:space="preserve"> </v>
      </c>
      <c r="B12" s="180" t="str">
        <f>IF('Risk &amp; priorities'!$H9&gt;3,'Risk &amp; priorities'!B9," ")</f>
        <v xml:space="preserve"> </v>
      </c>
      <c r="C12" s="179"/>
    </row>
    <row r="13" spans="1:3" ht="26.15" customHeight="1">
      <c r="A13" s="270" t="str">
        <f>IF('Risk &amp; priorities'!$H11&gt;3,'Risk &amp; priorities'!A11," ")</f>
        <v xml:space="preserve"> </v>
      </c>
      <c r="B13" s="180" t="str">
        <f>IF('Risk &amp; priorities'!$H11&gt;3,'Risk &amp; priorities'!B11," ")</f>
        <v xml:space="preserve"> </v>
      </c>
      <c r="C13" s="179"/>
    </row>
    <row r="14" spans="1:3" ht="26.15" customHeight="1">
      <c r="A14" s="270" t="str">
        <f>IF('Risk &amp; priorities'!$H12&gt;3,'Risk &amp; priorities'!A12," ")</f>
        <v xml:space="preserve"> </v>
      </c>
      <c r="B14" s="180" t="str">
        <f>IF('Risk &amp; priorities'!$H12&gt;3,'Risk &amp; priorities'!B12," ")</f>
        <v xml:space="preserve"> </v>
      </c>
      <c r="C14" s="179"/>
    </row>
    <row r="15" spans="1:3" ht="15" customHeight="1">
      <c r="A15" s="270" t="str">
        <f>IF('Risk &amp; priorities'!$H13&gt;3,'Risk &amp; priorities'!A13," ")</f>
        <v xml:space="preserve"> </v>
      </c>
      <c r="B15" s="180" t="str">
        <f>IF('Risk &amp; priorities'!$H13&gt;3,'Risk &amp; priorities'!B13," ")</f>
        <v xml:space="preserve"> </v>
      </c>
      <c r="C15" s="179"/>
    </row>
    <row r="16" spans="1:3" ht="15" customHeight="1">
      <c r="A16" s="270" t="str">
        <f>IF('Risk &amp; priorities'!$H15&gt;3,'Risk &amp; priorities'!A15," ")</f>
        <v xml:space="preserve"> </v>
      </c>
      <c r="B16" s="180" t="str">
        <f>IF('Risk &amp; priorities'!$H15&gt;3,'Risk &amp; priorities'!B15," ")</f>
        <v xml:space="preserve"> </v>
      </c>
      <c r="C16" s="179"/>
    </row>
    <row r="17" spans="1:3" ht="26.15" customHeight="1">
      <c r="A17" s="270" t="str">
        <f>IF('Risk &amp; priorities'!$H17&gt;3,'Risk &amp; priorities'!A17," ")</f>
        <v xml:space="preserve"> </v>
      </c>
      <c r="B17" s="180" t="str">
        <f>IF('Risk &amp; priorities'!$H17&gt;3,'Risk &amp; priorities'!B17," ")</f>
        <v xml:space="preserve"> </v>
      </c>
      <c r="C17" s="179"/>
    </row>
    <row r="18" spans="1:3" ht="15" customHeight="1">
      <c r="A18" s="270" t="str">
        <f>IF('Risk &amp; priorities'!$H19&gt;3,'Risk &amp; priorities'!A19," ")</f>
        <v xml:space="preserve"> </v>
      </c>
      <c r="B18" s="180" t="str">
        <f>IF('Risk &amp; priorities'!$H19&gt;3,'Risk &amp; priorities'!B19," ")</f>
        <v xml:space="preserve"> </v>
      </c>
      <c r="C18" s="179"/>
    </row>
    <row r="19" spans="1:3" ht="15" customHeight="1">
      <c r="A19" s="270" t="str">
        <f>IF('Risk &amp; priorities'!$H20&gt;3,'Risk &amp; priorities'!A20," ")</f>
        <v xml:space="preserve"> </v>
      </c>
      <c r="B19" s="180" t="str">
        <f>IF('Risk &amp; priorities'!$H20&gt;3,'Risk &amp; priorities'!B20," ")</f>
        <v xml:space="preserve"> </v>
      </c>
      <c r="C19" s="179"/>
    </row>
    <row r="20" spans="1:3" ht="26.15" customHeight="1">
      <c r="A20" s="270" t="str">
        <f>IF('Risk &amp; priorities'!$H22&gt;3,'Risk &amp; priorities'!A22," ")</f>
        <v xml:space="preserve"> </v>
      </c>
      <c r="B20" s="180" t="str">
        <f>IF('Risk &amp; priorities'!$H22&gt;3,'Risk &amp; priorities'!B22," ")</f>
        <v xml:space="preserve"> </v>
      </c>
      <c r="C20" s="179"/>
    </row>
    <row r="21" spans="1:3" ht="26.15" customHeight="1">
      <c r="A21" s="270" t="str">
        <f>IF('Risk &amp; priorities'!$H23&gt;3,'Risk &amp; priorities'!A23," ")</f>
        <v xml:space="preserve"> </v>
      </c>
      <c r="B21" s="180" t="str">
        <f>IF('Risk &amp; priorities'!$H23&gt;3,'Risk &amp; priorities'!B23," ")</f>
        <v xml:space="preserve"> </v>
      </c>
      <c r="C21" s="179"/>
    </row>
    <row r="22" spans="1:3" ht="26.15" customHeight="1">
      <c r="A22" s="270" t="str">
        <f>IF('Risk &amp; priorities'!$H25&gt;3,'Risk &amp; priorities'!A25," ")</f>
        <v xml:space="preserve"> </v>
      </c>
      <c r="B22" s="180" t="str">
        <f>IF('Risk &amp; priorities'!$H25&gt;3,'Risk &amp; priorities'!B25," ")</f>
        <v xml:space="preserve"> </v>
      </c>
      <c r="C22" s="179"/>
    </row>
    <row r="23" spans="1:3" ht="15" customHeight="1">
      <c r="A23" s="270" t="str">
        <f>IF('Risk &amp; priorities'!$H28&gt;3,'Risk &amp; priorities'!A28," ")</f>
        <v xml:space="preserve"> </v>
      </c>
      <c r="B23" s="180" t="str">
        <f>IF('Risk &amp; priorities'!$H28&gt;3,'Risk &amp; priorities'!B28," ")</f>
        <v xml:space="preserve"> </v>
      </c>
      <c r="C23" s="179"/>
    </row>
    <row r="24" spans="1:3" ht="39" customHeight="1">
      <c r="A24" s="270" t="str">
        <f>IF('Risk &amp; priorities'!$H30&gt;3,'Risk &amp; priorities'!A30," ")</f>
        <v xml:space="preserve"> </v>
      </c>
      <c r="B24" s="180" t="str">
        <f>IF('Risk &amp; priorities'!$H30&gt;3,'Risk &amp; priorities'!B30," ")</f>
        <v xml:space="preserve"> </v>
      </c>
      <c r="C24" s="179"/>
    </row>
    <row r="25" spans="1:3" ht="26.15" customHeight="1">
      <c r="A25" s="270" t="str">
        <f>IF('Risk &amp; priorities'!$H31&gt;3,'Risk &amp; priorities'!A31," ")</f>
        <v xml:space="preserve"> </v>
      </c>
      <c r="B25" s="180" t="str">
        <f>IF('Risk &amp; priorities'!$H31&gt;3,'Risk &amp; priorities'!B31," ")</f>
        <v xml:space="preserve"> </v>
      </c>
      <c r="C25" s="179"/>
    </row>
    <row r="26" spans="1:3" ht="26.15" customHeight="1">
      <c r="A26" s="270" t="str">
        <f>IF('Risk &amp; priorities'!$H32&gt;3,'Risk &amp; priorities'!A32," ")</f>
        <v xml:space="preserve"> </v>
      </c>
      <c r="B26" s="180" t="str">
        <f>IF('Risk &amp; priorities'!$H32&gt;3,'Risk &amp; priorities'!B32," ")</f>
        <v xml:space="preserve"> </v>
      </c>
      <c r="C26" s="179"/>
    </row>
    <row r="27" spans="1:3" ht="15" customHeight="1">
      <c r="A27" s="270" t="str">
        <f>IF('Risk &amp; priorities'!$H34&gt;3,'Risk &amp; priorities'!A34," ")</f>
        <v xml:space="preserve"> </v>
      </c>
      <c r="B27" s="180" t="str">
        <f>IF('Risk &amp; priorities'!$H34&gt;3,'Risk &amp; priorities'!B34," ")</f>
        <v xml:space="preserve"> </v>
      </c>
      <c r="C27" s="179"/>
    </row>
    <row r="28" spans="1:3" ht="26.15" customHeight="1">
      <c r="A28" s="270" t="str">
        <f>IF('Risk &amp; priorities'!$H35&gt;3,'Risk &amp; priorities'!A35," ")</f>
        <v xml:space="preserve"> </v>
      </c>
      <c r="B28" s="180" t="str">
        <f>IF('Risk &amp; priorities'!$H35&gt;3,'Risk &amp; priorities'!B35," ")</f>
        <v xml:space="preserve"> </v>
      </c>
      <c r="C28" s="179"/>
    </row>
    <row r="29" spans="1:3" ht="15" customHeight="1">
      <c r="A29" s="270" t="str">
        <f>IF('Risk &amp; priorities'!$H37&gt;3,'Risk &amp; priorities'!A37," ")</f>
        <v xml:space="preserve"> </v>
      </c>
      <c r="B29" s="180" t="str">
        <f>IF('Risk &amp; priorities'!$H37&gt;3,'Risk &amp; priorities'!B37," ")</f>
        <v xml:space="preserve"> </v>
      </c>
      <c r="C29" s="179"/>
    </row>
    <row r="30" spans="1:3" ht="26.15" customHeight="1">
      <c r="A30" s="270" t="str">
        <f>IF('Risk &amp; priorities'!$H38&gt;3,'Risk &amp; priorities'!A38," ")</f>
        <v xml:space="preserve"> </v>
      </c>
      <c r="B30" s="180" t="str">
        <f>IF('Risk &amp; priorities'!$H38&gt;3,'Risk &amp; priorities'!B38," ")</f>
        <v xml:space="preserve"> </v>
      </c>
      <c r="C30" s="179"/>
    </row>
    <row r="31" spans="1:3" ht="26.15" customHeight="1">
      <c r="A31" s="270" t="str">
        <f>IF('Risk &amp; priorities'!$H39&gt;3,'Risk &amp; priorities'!A39," ")</f>
        <v xml:space="preserve"> </v>
      </c>
      <c r="B31" s="180" t="str">
        <f>IF('Risk &amp; priorities'!$H39&gt;3,'Risk &amp; priorities'!B39," ")</f>
        <v xml:space="preserve"> </v>
      </c>
      <c r="C31" s="179"/>
    </row>
    <row r="32" spans="1:3" ht="26.15" customHeight="1">
      <c r="A32" s="270" t="str">
        <f>IF('Risk &amp; priorities'!$H40&gt;3,'Risk &amp; priorities'!A40," ")</f>
        <v xml:space="preserve"> </v>
      </c>
      <c r="B32" s="180" t="str">
        <f>IF('Risk &amp; priorities'!$H40&gt;3,'Risk &amp; priorities'!B40," ")</f>
        <v xml:space="preserve"> </v>
      </c>
      <c r="C32" s="179"/>
    </row>
    <row r="33" spans="1:3" ht="26.15" customHeight="1">
      <c r="A33" s="270" t="str">
        <f>IF('Risk &amp; priorities'!$H41&gt;3,'Risk &amp; priorities'!A41," ")</f>
        <v xml:space="preserve"> </v>
      </c>
      <c r="B33" s="180" t="str">
        <f>IF('Risk &amp; priorities'!$H41&gt;3,'Risk &amp; priorities'!B41," ")</f>
        <v xml:space="preserve"> </v>
      </c>
      <c r="C33" s="179"/>
    </row>
    <row r="34" spans="1:3" ht="26.15" customHeight="1">
      <c r="A34" s="270" t="str">
        <f>IF('Risk &amp; priorities'!$H42&gt;3,'Risk &amp; priorities'!A42," ")</f>
        <v xml:space="preserve"> </v>
      </c>
      <c r="B34" s="180" t="str">
        <f>IF('Risk &amp; priorities'!$H42&gt;3,'Risk &amp; priorities'!B42," ")</f>
        <v xml:space="preserve"> </v>
      </c>
      <c r="C34" s="179"/>
    </row>
    <row r="35" spans="1:3" ht="26.15" customHeight="1">
      <c r="A35" s="270" t="str">
        <f>IF('Risk &amp; priorities'!$H43&gt;3,'Risk &amp; priorities'!A43," ")</f>
        <v xml:space="preserve"> </v>
      </c>
      <c r="B35" s="180" t="str">
        <f>IF('Risk &amp; priorities'!$H43&gt;3,'Risk &amp; priorities'!B43," ")</f>
        <v xml:space="preserve"> </v>
      </c>
      <c r="C35" s="179"/>
    </row>
    <row r="36" spans="1:3" ht="26.15" customHeight="1">
      <c r="A36" s="270" t="str">
        <f>IF('Risk &amp; priorities'!$H44&gt;3,'Risk &amp; priorities'!A44," ")</f>
        <v xml:space="preserve"> </v>
      </c>
      <c r="B36" s="180" t="str">
        <f>IF('Risk &amp; priorities'!$H44&gt;3,'Risk &amp; priorities'!B44," ")</f>
        <v xml:space="preserve"> </v>
      </c>
      <c r="C36" s="179"/>
    </row>
    <row r="37" spans="1:3" ht="26.15" customHeight="1">
      <c r="A37" s="270" t="str">
        <f>IF('Risk &amp; priorities'!$H45&gt;3,'Risk &amp; priorities'!A45," ")</f>
        <v xml:space="preserve"> </v>
      </c>
      <c r="B37" s="180" t="str">
        <f>IF('Risk &amp; priorities'!$H45&gt;3,'Risk &amp; priorities'!B45," ")</f>
        <v xml:space="preserve"> </v>
      </c>
      <c r="C37" s="179"/>
    </row>
    <row r="38" spans="1:3" ht="26.15" customHeight="1">
      <c r="A38" s="270" t="str">
        <f>IF('Risk &amp; priorities'!$H46&gt;3,'Risk &amp; priorities'!A46," ")</f>
        <v xml:space="preserve"> </v>
      </c>
      <c r="B38" s="180" t="str">
        <f>IF('Risk &amp; priorities'!$H46&gt;3,'Risk &amp; priorities'!B46," ")</f>
        <v xml:space="preserve"> </v>
      </c>
      <c r="C38" s="179"/>
    </row>
    <row r="39" spans="1:3" ht="26.15" customHeight="1">
      <c r="A39" s="270" t="str">
        <f>IF('Risk &amp; priorities'!$H48&gt;3,'Risk &amp; priorities'!A48," ")</f>
        <v xml:space="preserve"> </v>
      </c>
      <c r="B39" s="180" t="str">
        <f>IF('Risk &amp; priorities'!$H48&gt;3,'Risk &amp; priorities'!B48," ")</f>
        <v xml:space="preserve"> </v>
      </c>
      <c r="C39" s="179"/>
    </row>
    <row r="40" spans="1:3" ht="26.15" customHeight="1">
      <c r="A40" s="270" t="str">
        <f>IF('Risk &amp; priorities'!$H50&gt;3,'Risk &amp; priorities'!A50," ")</f>
        <v xml:space="preserve"> </v>
      </c>
      <c r="B40" s="180" t="str">
        <f>IF('Risk &amp; priorities'!$H50&gt;3,'Risk &amp; priorities'!B50," ")</f>
        <v xml:space="preserve"> </v>
      </c>
      <c r="C40" s="179"/>
    </row>
    <row r="41" spans="1:3" ht="26.15" customHeight="1">
      <c r="A41" s="270" t="str">
        <f>IF('Risk &amp; priorities'!$H52&gt;3,'Risk &amp; priorities'!A52," ")</f>
        <v xml:space="preserve"> </v>
      </c>
      <c r="B41" s="180" t="str">
        <f>IF('Risk &amp; priorities'!$H52&gt;3,'Risk &amp; priorities'!B52," ")</f>
        <v xml:space="preserve"> </v>
      </c>
      <c r="C41" s="179"/>
    </row>
    <row r="42" spans="1:3" ht="26.15" customHeight="1">
      <c r="A42" s="270" t="str">
        <f>IF('Risk &amp; priorities'!$H53&gt;3,'Risk &amp; priorities'!A53," ")</f>
        <v xml:space="preserve"> </v>
      </c>
      <c r="B42" s="180" t="str">
        <f>IF('Risk &amp; priorities'!$H53&gt;3,'Risk &amp; priorities'!B53," ")</f>
        <v xml:space="preserve"> </v>
      </c>
      <c r="C42" s="179"/>
    </row>
    <row r="43" spans="1:3" ht="26.15" customHeight="1">
      <c r="A43" s="270" t="str">
        <f>IF('Risk &amp; priorities'!$H55&gt;3,'Risk &amp; priorities'!A55," ")</f>
        <v xml:space="preserve"> </v>
      </c>
      <c r="B43" s="180" t="str">
        <f>IF('Risk &amp; priorities'!$H55&gt;3,'Risk &amp; priorities'!B55," ")</f>
        <v xml:space="preserve"> </v>
      </c>
      <c r="C43" s="179"/>
    </row>
    <row r="44" spans="1:3" ht="26.15" customHeight="1">
      <c r="A44" s="270" t="str">
        <f>IF('Risk &amp; priorities'!$H56&gt;3,'Risk &amp; priorities'!A56," ")</f>
        <v xml:space="preserve"> </v>
      </c>
      <c r="B44" s="180" t="str">
        <f>IF('Risk &amp; priorities'!$H56&gt;3,'Risk &amp; priorities'!B56," ")</f>
        <v xml:space="preserve"> </v>
      </c>
      <c r="C44" s="179"/>
    </row>
    <row r="45" spans="1:3" ht="26.15" customHeight="1">
      <c r="A45" s="270" t="str">
        <f>IF('Risk &amp; priorities'!$H59&gt;3,'Risk &amp; priorities'!A59," ")</f>
        <v xml:space="preserve"> </v>
      </c>
      <c r="B45" s="180" t="str">
        <f>IF('Risk &amp; priorities'!$H59&gt;3,'Risk &amp; priorities'!B59," ")</f>
        <v xml:space="preserve"> </v>
      </c>
      <c r="C45" s="179"/>
    </row>
    <row r="46" spans="1:3" ht="39" customHeight="1">
      <c r="A46" s="270" t="str">
        <f>IF('Risk &amp; priorities'!$H60&gt;3,'Risk &amp; priorities'!A60," ")</f>
        <v xml:space="preserve"> </v>
      </c>
      <c r="B46" s="180" t="str">
        <f>IF('Risk &amp; priorities'!$H60&gt;3,'Risk &amp; priorities'!B60," ")</f>
        <v xml:space="preserve"> </v>
      </c>
      <c r="C46" s="179"/>
    </row>
    <row r="47" spans="1:3" ht="39" customHeight="1">
      <c r="A47" s="270" t="str">
        <f>IF('Risk &amp; priorities'!$H61&gt;3,'Risk &amp; priorities'!A61," ")</f>
        <v xml:space="preserve"> </v>
      </c>
      <c r="B47" s="180" t="str">
        <f>IF('Risk &amp; priorities'!$H61&gt;3,'Risk &amp; priorities'!B61," ")</f>
        <v xml:space="preserve"> </v>
      </c>
      <c r="C47" s="179"/>
    </row>
    <row r="48" spans="1:3" ht="26.15" customHeight="1">
      <c r="A48" s="270" t="str">
        <f>IF('Risk &amp; priorities'!$H62&gt;3,'Risk &amp; priorities'!A62," ")</f>
        <v xml:space="preserve"> </v>
      </c>
      <c r="B48" s="180" t="str">
        <f>IF('Risk &amp; priorities'!$H62&gt;3,'Risk &amp; priorities'!B62," ")</f>
        <v xml:space="preserve"> </v>
      </c>
      <c r="C48" s="179"/>
    </row>
    <row r="49" spans="1:3" ht="15" customHeight="1">
      <c r="A49" s="270" t="str">
        <f>IF('Risk &amp; priorities'!$H63&gt;3,'Risk &amp; priorities'!A63," ")</f>
        <v xml:space="preserve"> </v>
      </c>
      <c r="B49" s="180" t="str">
        <f>IF('Risk &amp; priorities'!$H63&gt;3,'Risk &amp; priorities'!B63," ")</f>
        <v xml:space="preserve"> </v>
      </c>
      <c r="C49" s="179"/>
    </row>
    <row r="50" spans="1:3" ht="29" customHeight="1">
      <c r="A50" s="270" t="str">
        <f>IF('Risk &amp; priorities'!$H64&gt;3,'Risk &amp; priorities'!A64," ")</f>
        <v xml:space="preserve"> </v>
      </c>
      <c r="B50" s="180" t="str">
        <f>IF('Risk &amp; priorities'!$H64&gt;3,'Risk &amp; priorities'!B64," ")</f>
        <v xml:space="preserve"> </v>
      </c>
      <c r="C50" s="179"/>
    </row>
    <row r="51" spans="1:3" ht="26.15" customHeight="1">
      <c r="A51" s="270" t="str">
        <f>IF('Risk &amp; priorities'!$H66&gt;3,'Risk &amp; priorities'!A66," ")</f>
        <v xml:space="preserve"> </v>
      </c>
      <c r="B51" s="180" t="str">
        <f>IF('Risk &amp; priorities'!$H66&gt;3,'Risk &amp; priorities'!B66," ")</f>
        <v xml:space="preserve"> </v>
      </c>
      <c r="C51" s="179"/>
    </row>
    <row r="52" spans="1:3" ht="15" customHeight="1">
      <c r="A52" s="270" t="str">
        <f>IF('Risk &amp; priorities'!$H67&gt;3,'Risk &amp; priorities'!A67," ")</f>
        <v xml:space="preserve"> </v>
      </c>
      <c r="B52" s="180" t="str">
        <f>IF('Risk &amp; priorities'!$H67&gt;3,'Risk &amp; priorities'!B67," ")</f>
        <v xml:space="preserve"> </v>
      </c>
      <c r="C52" s="179"/>
    </row>
    <row r="53" spans="1:3" ht="26.15" customHeight="1">
      <c r="A53" s="270" t="str">
        <f>IF('Risk &amp; priorities'!$H68&gt;3,'Risk &amp; priorities'!A68," ")</f>
        <v xml:space="preserve"> </v>
      </c>
      <c r="B53" s="180" t="str">
        <f>IF('Risk &amp; priorities'!$H68&gt;3,'Risk &amp; priorities'!B68," ")</f>
        <v xml:space="preserve"> </v>
      </c>
      <c r="C53" s="179"/>
    </row>
    <row r="54" spans="1:3" ht="26.15" customHeight="1">
      <c r="A54" s="270" t="str">
        <f>IF('Risk &amp; priorities'!$H69&gt;3,'Risk &amp; priorities'!A69," ")</f>
        <v xml:space="preserve"> </v>
      </c>
      <c r="B54" s="180" t="str">
        <f>IF('Risk &amp; priorities'!$H69&gt;3,'Risk &amp; priorities'!B69," ")</f>
        <v xml:space="preserve"> </v>
      </c>
      <c r="C54" s="179"/>
    </row>
    <row r="55" spans="1:3" ht="26.15" customHeight="1">
      <c r="A55" s="270" t="str">
        <f>IF('Risk &amp; priorities'!$H70&gt;3,'Risk &amp; priorities'!A70," ")</f>
        <v xml:space="preserve"> </v>
      </c>
      <c r="B55" s="180" t="str">
        <f>IF('Risk &amp; priorities'!$H70&gt;3,'Risk &amp; priorities'!B70," ")</f>
        <v xml:space="preserve"> </v>
      </c>
      <c r="C55" s="179"/>
    </row>
    <row r="56" spans="1:3" ht="15" customHeight="1">
      <c r="A56" s="270" t="str">
        <f>IF('Risk &amp; priorities'!$H72&gt;3,'Risk &amp; priorities'!A72," ")</f>
        <v xml:space="preserve"> </v>
      </c>
      <c r="B56" s="180" t="str">
        <f>IF('Risk &amp; priorities'!$H72&gt;3,'Risk &amp; priorities'!B72," ")</f>
        <v xml:space="preserve"> </v>
      </c>
      <c r="C56" s="179"/>
    </row>
    <row r="57" spans="1:3" ht="26.15" customHeight="1">
      <c r="A57" s="270" t="str">
        <f>IF('Risk &amp; priorities'!$H74&gt;3,'Risk &amp; priorities'!A74," ")</f>
        <v xml:space="preserve"> </v>
      </c>
      <c r="B57" s="180" t="str">
        <f>IF('Risk &amp; priorities'!$H74&gt;3,'Risk &amp; priorities'!B74," ")</f>
        <v xml:space="preserve"> </v>
      </c>
      <c r="C57" s="179"/>
    </row>
    <row r="58" spans="1:3" ht="15" customHeight="1">
      <c r="A58" s="270" t="str">
        <f>IF('Risk &amp; priorities'!$H75&gt;3,'Risk &amp; priorities'!A75," ")</f>
        <v xml:space="preserve"> </v>
      </c>
      <c r="B58" s="180" t="str">
        <f>IF('Risk &amp; priorities'!$H75&gt;3,'Risk &amp; priorities'!B75," ")</f>
        <v xml:space="preserve"> </v>
      </c>
      <c r="C58" s="179"/>
    </row>
    <row r="59" spans="1:3" ht="26.15" customHeight="1">
      <c r="A59" s="270" t="str">
        <f>IF('Risk &amp; priorities'!$H76&gt;3,'Risk &amp; priorities'!A76," ")</f>
        <v xml:space="preserve"> </v>
      </c>
      <c r="B59" s="180" t="str">
        <f>IF('Risk &amp; priorities'!$H76&gt;3,'Risk &amp; priorities'!B76," ")</f>
        <v xml:space="preserve"> </v>
      </c>
      <c r="C59" s="179"/>
    </row>
    <row r="60" spans="1:3" ht="39" customHeight="1">
      <c r="A60" s="270" t="str">
        <f>IF('Risk &amp; priorities'!$H77&gt;3,'Risk &amp; priorities'!A77," ")</f>
        <v xml:space="preserve"> </v>
      </c>
      <c r="B60" s="180" t="str">
        <f>IF('Risk &amp; priorities'!$H77&gt;3,'Risk &amp; priorities'!B77," ")</f>
        <v xml:space="preserve"> </v>
      </c>
      <c r="C60" s="179"/>
    </row>
    <row r="61" spans="1:3" ht="39" customHeight="1">
      <c r="A61" s="270" t="str">
        <f>IF('Risk &amp; priorities'!$H78&gt;3,'Risk &amp; priorities'!A78," ")</f>
        <v xml:space="preserve"> </v>
      </c>
      <c r="B61" s="180" t="str">
        <f>IF('Risk &amp; priorities'!$H78&gt;3,'Risk &amp; priorities'!B78," ")</f>
        <v xml:space="preserve"> </v>
      </c>
      <c r="C61" s="179"/>
    </row>
    <row r="62" spans="1:3" ht="39" customHeight="1">
      <c r="A62" s="270" t="str">
        <f>IF('Risk &amp; priorities'!$H79&gt;3,'Risk &amp; priorities'!A79," ")</f>
        <v xml:space="preserve"> </v>
      </c>
      <c r="B62" s="180" t="str">
        <f>IF('Risk &amp; priorities'!$H79&gt;3,'Risk &amp; priorities'!B79," ")</f>
        <v xml:space="preserve"> </v>
      </c>
      <c r="C62" s="179"/>
    </row>
    <row r="63" spans="1:3" ht="26.15" customHeight="1">
      <c r="A63" s="270" t="str">
        <f>IF('Risk &amp; priorities'!$H81&gt;3,'Risk &amp; priorities'!A81," ")</f>
        <v xml:space="preserve"> </v>
      </c>
      <c r="B63" s="180" t="str">
        <f>IF('Risk &amp; priorities'!$H81&gt;3,'Risk &amp; priorities'!B81," ")</f>
        <v xml:space="preserve"> </v>
      </c>
      <c r="C63" s="179"/>
    </row>
    <row r="64" spans="1:3" ht="26.15" customHeight="1">
      <c r="A64" s="270" t="str">
        <f>IF('Risk &amp; priorities'!$H83&gt;3,'Risk &amp; priorities'!A83," ")</f>
        <v xml:space="preserve"> </v>
      </c>
      <c r="B64" s="180" t="str">
        <f>IF('Risk &amp; priorities'!$H83&gt;3,'Risk &amp; priorities'!B83," ")</f>
        <v xml:space="preserve"> </v>
      </c>
      <c r="C64" s="179"/>
    </row>
    <row r="65" spans="1:3" ht="26.15" customHeight="1">
      <c r="A65" s="270" t="str">
        <f>IF('Risk &amp; priorities'!$H84&gt;3,'Risk &amp; priorities'!A84," ")</f>
        <v xml:space="preserve"> </v>
      </c>
      <c r="B65" s="180" t="str">
        <f>IF('Risk &amp; priorities'!$H84&gt;3,'Risk &amp; priorities'!B84," ")</f>
        <v xml:space="preserve"> </v>
      </c>
      <c r="C65" s="179"/>
    </row>
    <row r="66" spans="1:3" ht="26.15" customHeight="1">
      <c r="A66" s="270" t="str">
        <f>IF('Risk &amp; priorities'!$H85&gt;3,'Risk &amp; priorities'!A85," ")</f>
        <v xml:space="preserve"> </v>
      </c>
      <c r="B66" s="180" t="str">
        <f>IF('Risk &amp; priorities'!$H85&gt;3,'Risk &amp; priorities'!B85," ")</f>
        <v xml:space="preserve"> </v>
      </c>
      <c r="C66" s="179"/>
    </row>
    <row r="67" spans="1:3" ht="26.15" customHeight="1">
      <c r="A67" s="270" t="str">
        <f>IF('Risk &amp; priorities'!$H87&gt;3,'Risk &amp; priorities'!A87," ")</f>
        <v xml:space="preserve"> </v>
      </c>
      <c r="B67" s="180" t="str">
        <f>IF('Risk &amp; priorities'!$H87&gt;3,'Risk &amp; priorities'!B87," ")</f>
        <v xml:space="preserve"> </v>
      </c>
      <c r="C67" s="179"/>
    </row>
    <row r="68" spans="1:3" ht="26.15" customHeight="1">
      <c r="A68" s="270" t="str">
        <f>IF('Risk &amp; priorities'!$H88&gt;3,'Risk &amp; priorities'!A88," ")</f>
        <v xml:space="preserve"> </v>
      </c>
      <c r="B68" s="180" t="str">
        <f>IF('Risk &amp; priorities'!$H88&gt;3,'Risk &amp; priorities'!B88," ")</f>
        <v xml:space="preserve"> </v>
      </c>
      <c r="C68" s="179"/>
    </row>
    <row r="69" spans="1:3" ht="39" customHeight="1">
      <c r="A69" s="270" t="str">
        <f>IF('Risk &amp; priorities'!$H90&gt;3,'Risk &amp; priorities'!A90," ")</f>
        <v xml:space="preserve"> </v>
      </c>
      <c r="B69" s="180" t="str">
        <f>IF('Risk &amp; priorities'!$H90&gt;3,'Risk &amp; priorities'!B90," ")</f>
        <v xml:space="preserve"> </v>
      </c>
      <c r="C69" s="179"/>
    </row>
    <row r="70" spans="1:3" ht="39" customHeight="1">
      <c r="A70" s="270" t="str">
        <f>IF('Risk &amp; priorities'!$H91&gt;3,'Risk &amp; priorities'!A91," ")</f>
        <v xml:space="preserve"> </v>
      </c>
      <c r="B70" s="180" t="str">
        <f>IF('Risk &amp; priorities'!$H91&gt;3,'Risk &amp; priorities'!B91," ")</f>
        <v xml:space="preserve"> </v>
      </c>
      <c r="C70" s="179"/>
    </row>
    <row r="71" spans="1:3" ht="26.15" customHeight="1">
      <c r="A71" s="270" t="str">
        <f>IF('Risk &amp; priorities'!$H92&gt;3,'Risk &amp; priorities'!A92," ")</f>
        <v xml:space="preserve"> </v>
      </c>
      <c r="B71" s="180" t="str">
        <f>IF('Risk &amp; priorities'!$H92&gt;3,'Risk &amp; priorities'!B92," ")</f>
        <v xml:space="preserve"> </v>
      </c>
      <c r="C71" s="179"/>
    </row>
    <row r="72" spans="1:3" ht="26.15" customHeight="1">
      <c r="A72" s="270" t="str">
        <f>IF('Risk &amp; priorities'!$H95&gt;3,'Risk &amp; priorities'!A95," ")</f>
        <v xml:space="preserve"> </v>
      </c>
      <c r="B72" s="180" t="str">
        <f>IF('Risk &amp; priorities'!$H95&gt;3,'Risk &amp; priorities'!B95," ")</f>
        <v xml:space="preserve"> </v>
      </c>
      <c r="C72" s="179"/>
    </row>
    <row r="73" spans="1:3" ht="51" customHeight="1">
      <c r="A73" s="270" t="str">
        <f>IF('Risk &amp; priorities'!$H96&gt;3,'Risk &amp; priorities'!A96," ")</f>
        <v xml:space="preserve"> </v>
      </c>
      <c r="B73" s="180" t="str">
        <f>IF('Risk &amp; priorities'!$H96&gt;3,'Risk &amp; priorities'!B96," ")</f>
        <v xml:space="preserve"> </v>
      </c>
      <c r="C73" s="179"/>
    </row>
    <row r="74" spans="1:3" ht="32.5" customHeight="1">
      <c r="A74" s="270" t="str">
        <f>IF('Risk &amp; priorities'!$H97&gt;3,'Risk &amp; priorities'!A97," ")</f>
        <v xml:space="preserve"> </v>
      </c>
      <c r="B74" s="180" t="str">
        <f>IF('Risk &amp; priorities'!$H97&gt;3,'Risk &amp; priorities'!B97," ")</f>
        <v xml:space="preserve"> </v>
      </c>
      <c r="C74" s="179"/>
    </row>
    <row r="75" spans="1:3" ht="51" customHeight="1">
      <c r="A75" s="270" t="str">
        <f>IF('Risk &amp; priorities'!$H98&gt;3,'Risk &amp; priorities'!A98," ")</f>
        <v xml:space="preserve"> </v>
      </c>
      <c r="B75" s="180" t="str">
        <f>IF('Risk &amp; priorities'!$H98&gt;3,'Risk &amp; priorities'!B98," ")</f>
        <v xml:space="preserve"> </v>
      </c>
      <c r="C75" s="179"/>
    </row>
    <row r="76" spans="1:3" ht="39" customHeight="1">
      <c r="A76" s="270" t="str">
        <f>IF('Risk &amp; priorities'!$H100&gt;3,'Risk &amp; priorities'!A100," ")</f>
        <v xml:space="preserve"> </v>
      </c>
      <c r="B76" s="180" t="str">
        <f>IF('Risk &amp; priorities'!$H100&gt;3,'Risk &amp; priorities'!B100," ")</f>
        <v xml:space="preserve"> </v>
      </c>
      <c r="C76" s="179"/>
    </row>
    <row r="77" spans="1:3" ht="39" customHeight="1">
      <c r="A77" s="270" t="str">
        <f>IF('Risk &amp; priorities'!$H101&gt;3,'Risk &amp; priorities'!A101," ")</f>
        <v xml:space="preserve"> </v>
      </c>
      <c r="B77" s="180" t="str">
        <f>IF('Risk &amp; priorities'!$H101&gt;3,'Risk &amp; priorities'!B101," ")</f>
        <v xml:space="preserve"> </v>
      </c>
      <c r="C77" s="179"/>
    </row>
    <row r="78" spans="1:3" ht="51" customHeight="1">
      <c r="A78" s="270" t="str">
        <f>IF('Risk &amp; priorities'!$H103&gt;3,'Risk &amp; priorities'!A103," ")</f>
        <v xml:space="preserve"> </v>
      </c>
      <c r="B78" s="180" t="str">
        <f>IF('Risk &amp; priorities'!$H103&gt;3,'Risk &amp; priorities'!B103," ")</f>
        <v xml:space="preserve"> </v>
      </c>
      <c r="C78" s="179"/>
    </row>
    <row r="79" spans="1:3" ht="26.15" customHeight="1">
      <c r="A79" s="270" t="str">
        <f>IF('Risk &amp; priorities'!$H104&gt;3,'Risk &amp; priorities'!A104," ")</f>
        <v xml:space="preserve"> </v>
      </c>
      <c r="B79" s="180" t="str">
        <f>IF('Risk &amp; priorities'!$H104&gt;3,'Risk &amp; priorities'!B104," ")</f>
        <v xml:space="preserve"> </v>
      </c>
      <c r="C79" s="179"/>
    </row>
    <row r="80" spans="1:3" ht="15" customHeight="1">
      <c r="A80" s="270" t="str">
        <f>IF('Risk &amp; priorities'!$H106&gt;3,'Risk &amp; priorities'!A106," ")</f>
        <v xml:space="preserve"> </v>
      </c>
      <c r="B80" s="180" t="str">
        <f>IF('Risk &amp; priorities'!$H106&gt;3,'Risk &amp; priorities'!B106," ")</f>
        <v xml:space="preserve"> </v>
      </c>
      <c r="C80" s="179"/>
    </row>
    <row r="81" spans="1:3" ht="39" customHeight="1">
      <c r="A81" s="270" t="str">
        <f>IF('Risk &amp; priorities'!$H108&gt;3,'Risk &amp; priorities'!A108," ")</f>
        <v xml:space="preserve"> </v>
      </c>
      <c r="B81" s="180" t="str">
        <f>IF('Risk &amp; priorities'!$H108&gt;3,'Risk &amp; priorities'!B108," ")</f>
        <v xml:space="preserve"> </v>
      </c>
      <c r="C81" s="179"/>
    </row>
    <row r="82" spans="1:3" ht="26.15" customHeight="1">
      <c r="A82" s="270" t="str">
        <f>IF('Risk &amp; priorities'!$H110&gt;3,'Risk &amp; priorities'!A110," ")</f>
        <v xml:space="preserve"> </v>
      </c>
      <c r="B82" s="180" t="str">
        <f>IF('Risk &amp; priorities'!$H110&gt;3,'Risk &amp; priorities'!B110," ")</f>
        <v xml:space="preserve"> </v>
      </c>
      <c r="C82" s="179"/>
    </row>
    <row r="83" spans="1:3" ht="26.15" customHeight="1">
      <c r="A83" s="270" t="str">
        <f>IF('Risk &amp; priorities'!$H111&gt;3,'Risk &amp; priorities'!A111," ")</f>
        <v xml:space="preserve"> </v>
      </c>
      <c r="B83" s="180" t="str">
        <f>IF('Risk &amp; priorities'!$H111&gt;3,'Risk &amp; priorities'!B111," ")</f>
        <v xml:space="preserve"> </v>
      </c>
      <c r="C83" s="179"/>
    </row>
    <row r="84" spans="1:3" ht="39" customHeight="1">
      <c r="A84" s="270" t="str">
        <f>IF('Risk &amp; priorities'!$H113&gt;3,'Risk &amp; priorities'!A113," ")</f>
        <v xml:space="preserve"> </v>
      </c>
      <c r="B84" s="180" t="str">
        <f>IF('Risk &amp; priorities'!$H113&gt;3,'Risk &amp; priorities'!B113," ")</f>
        <v xml:space="preserve"> </v>
      </c>
      <c r="C84" s="179"/>
    </row>
    <row r="85" spans="1:3" ht="15" customHeight="1">
      <c r="A85" s="270" t="str">
        <f>IF('Risk &amp; priorities'!$H115&gt;3,'Risk &amp; priorities'!A115," ")</f>
        <v xml:space="preserve"> </v>
      </c>
      <c r="B85" s="180" t="str">
        <f>IF('Risk &amp; priorities'!$H115&gt;3,'Risk &amp; priorities'!B115," ")</f>
        <v xml:space="preserve"> </v>
      </c>
      <c r="C85" s="179"/>
    </row>
  </sheetData>
  <sheetProtection algorithmName="SHA-512" hashValue="DhVuvQlK+qgw4fb1atpU2B5/fov7SyTO1rc3C1Kgv9L3HftbiYpiKAuOhUXhSZyYSwAYBStBFJt/lzCsiSQQ4A==" saltValue="hSeNHwVoovEnESBgmB++Sw==" spinCount="100000" sheet="1" objects="1" scenarios="1"/>
  <sortState ref="D1:E128">
    <sortCondition ref="E1:E128"/>
  </sortState>
  <conditionalFormatting sqref="A9:C85">
    <cfRule type="expression" dxfId="24" priority="27">
      <formula>$C9="C"</formula>
    </cfRule>
    <cfRule type="expression" dxfId="23" priority="28">
      <formula>$C9="B"</formula>
    </cfRule>
    <cfRule type="expression" dxfId="22" priority="29">
      <formula>$C9="A"</formula>
    </cfRule>
  </conditionalFormatting>
  <conditionalFormatting sqref="A84:C85">
    <cfRule type="expression" dxfId="21" priority="24">
      <formula>$C84="C"</formula>
    </cfRule>
    <cfRule type="expression" dxfId="20" priority="25">
      <formula>$C84="B"</formula>
    </cfRule>
    <cfRule type="expression" dxfId="19" priority="26">
      <formula>$C84="A"</formula>
    </cfRule>
  </conditionalFormatting>
  <conditionalFormatting sqref="A84:C85">
    <cfRule type="expression" dxfId="18" priority="21">
      <formula>$C84="C"</formula>
    </cfRule>
    <cfRule type="expression" dxfId="17" priority="22">
      <formula>$C84="B"</formula>
    </cfRule>
    <cfRule type="expression" dxfId="16" priority="23">
      <formula>$C84="A"</formula>
    </cfRule>
  </conditionalFormatting>
  <conditionalFormatting sqref="A84:C85">
    <cfRule type="expression" dxfId="15" priority="18">
      <formula>$C84="C"</formula>
    </cfRule>
    <cfRule type="expression" dxfId="14" priority="19">
      <formula>$C84="B"</formula>
    </cfRule>
    <cfRule type="expression" dxfId="13" priority="20">
      <formula>$C84="A"</formula>
    </cfRule>
  </conditionalFormatting>
  <conditionalFormatting sqref="A84:C85">
    <cfRule type="expression" dxfId="12" priority="15">
      <formula>$C84="C"</formula>
    </cfRule>
    <cfRule type="expression" dxfId="11" priority="16">
      <formula>$C84="B"</formula>
    </cfRule>
    <cfRule type="expression" dxfId="10" priority="17">
      <formula>$C84="A"</formula>
    </cfRule>
  </conditionalFormatting>
  <conditionalFormatting sqref="A84:C85">
    <cfRule type="expression" dxfId="9" priority="12">
      <formula>$C84="C"</formula>
    </cfRule>
    <cfRule type="expression" dxfId="8" priority="13">
      <formula>$C84="B"</formula>
    </cfRule>
    <cfRule type="expression" dxfId="7" priority="14">
      <formula>$C84="A"</formula>
    </cfRule>
  </conditionalFormatting>
  <conditionalFormatting sqref="A84:C85">
    <cfRule type="expression" dxfId="6" priority="9">
      <formula>$C84="C"</formula>
    </cfRule>
    <cfRule type="expression" dxfId="5" priority="10">
      <formula>$C84="B"</formula>
    </cfRule>
    <cfRule type="expression" dxfId="4" priority="11">
      <formula>$C84="A"</formula>
    </cfRule>
  </conditionalFormatting>
  <conditionalFormatting sqref="A9:C9">
    <cfRule type="expression" dxfId="3" priority="6">
      <formula>$C9="C"</formula>
    </cfRule>
    <cfRule type="expression" dxfId="2" priority="7">
      <formula>$C9="B"</formula>
    </cfRule>
    <cfRule type="expression" dxfId="1" priority="8">
      <formula>$C9="A"</formula>
    </cfRule>
  </conditionalFormatting>
  <conditionalFormatting sqref="A9:C85">
    <cfRule type="expression" dxfId="0" priority="5">
      <formula>$C9="D"</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Zeros="0" zoomScale="96" zoomScaleNormal="96" workbookViewId="0">
      <pane xSplit="1" topLeftCell="B1" activePane="topRight" state="frozen"/>
      <selection pane="topRight"/>
    </sheetView>
  </sheetViews>
  <sheetFormatPr defaultRowHeight="14.5"/>
  <cols>
    <col min="1" max="1" width="8.81640625" customWidth="1"/>
    <col min="4" max="4" width="17" customWidth="1"/>
    <col min="12" max="13" width="11.54296875" customWidth="1"/>
    <col min="14" max="14" width="22.81640625" customWidth="1"/>
    <col min="16" max="16" width="6.54296875" customWidth="1"/>
    <col min="17" max="17" width="13.54296875" customWidth="1"/>
  </cols>
  <sheetData>
    <row r="1" spans="1:17" ht="18.5">
      <c r="A1" s="159" t="s">
        <v>267</v>
      </c>
    </row>
    <row r="2" spans="1:17" ht="15" thickBot="1"/>
    <row r="3" spans="1:17" ht="15" thickBot="1">
      <c r="B3" s="336" t="s">
        <v>270</v>
      </c>
      <c r="C3" s="337"/>
      <c r="D3" s="337"/>
      <c r="E3" s="338"/>
      <c r="F3" s="336" t="s">
        <v>268</v>
      </c>
      <c r="G3" s="337"/>
      <c r="H3" s="337"/>
      <c r="I3" s="338"/>
      <c r="J3" s="336" t="s">
        <v>269</v>
      </c>
      <c r="K3" s="338"/>
    </row>
    <row r="4" spans="1:17" ht="15" thickBot="1">
      <c r="B4" s="339"/>
      <c r="C4" s="339"/>
      <c r="D4" s="339"/>
      <c r="E4" s="339"/>
      <c r="F4" s="339"/>
      <c r="G4" s="339"/>
      <c r="H4" s="339"/>
      <c r="I4" s="339"/>
      <c r="J4" s="339"/>
      <c r="K4" s="339"/>
      <c r="L4" s="339"/>
      <c r="M4" s="339"/>
      <c r="N4" s="339"/>
    </row>
    <row r="5" spans="1:17" ht="15" thickBot="1">
      <c r="A5" s="168"/>
      <c r="B5" s="169" t="s">
        <v>259</v>
      </c>
      <c r="C5" s="170"/>
      <c r="D5" s="170"/>
      <c r="E5" s="170"/>
      <c r="F5" s="170"/>
      <c r="G5" s="170"/>
      <c r="H5" s="170"/>
      <c r="I5" s="170"/>
      <c r="J5" s="170"/>
      <c r="K5" s="171"/>
      <c r="L5" s="170" t="s">
        <v>260</v>
      </c>
      <c r="M5" s="172"/>
      <c r="N5" s="170"/>
      <c r="O5" s="172"/>
      <c r="P5" s="172"/>
      <c r="Q5" s="173"/>
    </row>
    <row r="6" spans="1:17">
      <c r="A6" s="184" t="s">
        <v>220</v>
      </c>
      <c r="B6" s="340">
        <f>'Risk mitigation'!B2</f>
        <v>0</v>
      </c>
      <c r="C6" s="341"/>
      <c r="D6" s="341"/>
      <c r="E6" s="341"/>
      <c r="F6" s="341"/>
      <c r="G6" s="341"/>
      <c r="H6" s="341"/>
      <c r="I6" s="341"/>
      <c r="J6" s="341"/>
      <c r="K6" s="342"/>
      <c r="L6" s="349"/>
      <c r="M6" s="350"/>
      <c r="N6" s="350"/>
      <c r="O6" s="350"/>
      <c r="P6" s="350"/>
      <c r="Q6" s="351"/>
    </row>
    <row r="7" spans="1:17">
      <c r="A7" s="185" t="s">
        <v>221</v>
      </c>
      <c r="B7" s="343">
        <f>'Risk mitigation'!B3</f>
        <v>0</v>
      </c>
      <c r="C7" s="344"/>
      <c r="D7" s="344"/>
      <c r="E7" s="344"/>
      <c r="F7" s="344"/>
      <c r="G7" s="344"/>
      <c r="H7" s="344"/>
      <c r="I7" s="344"/>
      <c r="J7" s="344"/>
      <c r="K7" s="345"/>
      <c r="L7" s="352"/>
      <c r="M7" s="353"/>
      <c r="N7" s="353"/>
      <c r="O7" s="353"/>
      <c r="P7" s="353"/>
      <c r="Q7" s="354"/>
    </row>
    <row r="8" spans="1:17">
      <c r="A8" s="185" t="s">
        <v>224</v>
      </c>
      <c r="B8" s="343">
        <f>'Risk mitigation'!B4</f>
        <v>0</v>
      </c>
      <c r="C8" s="344"/>
      <c r="D8" s="344"/>
      <c r="E8" s="344"/>
      <c r="F8" s="344"/>
      <c r="G8" s="344"/>
      <c r="H8" s="344"/>
      <c r="I8" s="344"/>
      <c r="J8" s="344"/>
      <c r="K8" s="345"/>
      <c r="L8" s="181"/>
      <c r="M8" s="182"/>
      <c r="N8" s="182"/>
      <c r="O8" s="182"/>
      <c r="P8" s="182"/>
      <c r="Q8" s="183"/>
    </row>
    <row r="9" spans="1:17" ht="15" thickBot="1">
      <c r="A9" s="186" t="s">
        <v>332</v>
      </c>
      <c r="B9" s="346">
        <f>'Risk mitigation'!B5</f>
        <v>0</v>
      </c>
      <c r="C9" s="347"/>
      <c r="D9" s="347"/>
      <c r="E9" s="347"/>
      <c r="F9" s="347"/>
      <c r="G9" s="347"/>
      <c r="H9" s="347"/>
      <c r="I9" s="347"/>
      <c r="J9" s="347"/>
      <c r="K9" s="348"/>
      <c r="L9" s="355"/>
      <c r="M9" s="356"/>
      <c r="N9" s="356"/>
      <c r="O9" s="356"/>
      <c r="P9" s="356"/>
      <c r="Q9" s="357"/>
    </row>
    <row r="10" spans="1:17" ht="15" thickBot="1">
      <c r="A10" s="146"/>
    </row>
    <row r="11" spans="1:17" s="146" customFormat="1" ht="29.5" thickBot="1">
      <c r="A11" s="145"/>
      <c r="B11" s="321" t="s">
        <v>314</v>
      </c>
      <c r="C11" s="322"/>
      <c r="D11" s="323"/>
      <c r="E11" s="321" t="s">
        <v>225</v>
      </c>
      <c r="F11" s="324"/>
      <c r="G11" s="325"/>
      <c r="H11" s="321" t="s">
        <v>262</v>
      </c>
      <c r="I11" s="322"/>
      <c r="J11" s="322"/>
      <c r="K11" s="323"/>
      <c r="L11" s="158" t="s">
        <v>222</v>
      </c>
      <c r="M11" s="158" t="s">
        <v>223</v>
      </c>
      <c r="N11" s="158" t="s">
        <v>266</v>
      </c>
      <c r="O11" s="321" t="s">
        <v>261</v>
      </c>
      <c r="P11" s="325"/>
      <c r="Q11" s="158" t="s">
        <v>226</v>
      </c>
    </row>
    <row r="12" spans="1:17">
      <c r="A12" s="326" t="s">
        <v>333</v>
      </c>
      <c r="B12" s="329"/>
      <c r="C12" s="330"/>
      <c r="D12" s="331"/>
      <c r="E12" s="333"/>
      <c r="F12" s="333"/>
      <c r="G12" s="358"/>
      <c r="H12" s="329"/>
      <c r="I12" s="330"/>
      <c r="J12" s="330"/>
      <c r="K12" s="331"/>
      <c r="L12" s="160"/>
      <c r="M12" s="160"/>
      <c r="N12" s="161"/>
      <c r="O12" s="333"/>
      <c r="P12" s="333"/>
      <c r="Q12" s="162"/>
    </row>
    <row r="13" spans="1:17">
      <c r="A13" s="327"/>
      <c r="B13" s="332"/>
      <c r="C13" s="334"/>
      <c r="D13" s="335"/>
      <c r="E13" s="316"/>
      <c r="F13" s="316"/>
      <c r="G13" s="332"/>
      <c r="H13" s="332"/>
      <c r="I13" s="334"/>
      <c r="J13" s="334"/>
      <c r="K13" s="335"/>
      <c r="L13" s="163"/>
      <c r="M13" s="163"/>
      <c r="N13" s="163"/>
      <c r="O13" s="316"/>
      <c r="P13" s="316"/>
      <c r="Q13" s="164"/>
    </row>
    <row r="14" spans="1:17">
      <c r="A14" s="327"/>
      <c r="B14" s="332"/>
      <c r="C14" s="334"/>
      <c r="D14" s="335"/>
      <c r="E14" s="316"/>
      <c r="F14" s="316"/>
      <c r="G14" s="332"/>
      <c r="H14" s="332"/>
      <c r="I14" s="334"/>
      <c r="J14" s="334"/>
      <c r="K14" s="335"/>
      <c r="L14" s="163"/>
      <c r="M14" s="163"/>
      <c r="N14" s="163"/>
      <c r="O14" s="316"/>
      <c r="P14" s="316"/>
      <c r="Q14" s="164"/>
    </row>
    <row r="15" spans="1:17" ht="15" thickBot="1">
      <c r="A15" s="328"/>
      <c r="B15" s="317"/>
      <c r="C15" s="318"/>
      <c r="D15" s="319"/>
      <c r="E15" s="316"/>
      <c r="F15" s="316"/>
      <c r="G15" s="332"/>
      <c r="H15" s="317"/>
      <c r="I15" s="318"/>
      <c r="J15" s="318"/>
      <c r="K15" s="319"/>
      <c r="L15" s="163"/>
      <c r="M15" s="163"/>
      <c r="N15" s="163"/>
      <c r="O15" s="316"/>
      <c r="P15" s="316"/>
      <c r="Q15" s="164"/>
    </row>
    <row r="16" spans="1:17" s="146" customFormat="1" ht="30.75" customHeight="1" thickBot="1">
      <c r="A16" s="147"/>
      <c r="B16" s="321" t="s">
        <v>314</v>
      </c>
      <c r="C16" s="322"/>
      <c r="D16" s="323"/>
      <c r="E16" s="321" t="s">
        <v>225</v>
      </c>
      <c r="F16" s="324"/>
      <c r="G16" s="325"/>
      <c r="H16" s="321" t="s">
        <v>262</v>
      </c>
      <c r="I16" s="322"/>
      <c r="J16" s="322"/>
      <c r="K16" s="323"/>
      <c r="L16" s="158" t="s">
        <v>222</v>
      </c>
      <c r="M16" s="158" t="s">
        <v>223</v>
      </c>
      <c r="N16" s="158" t="s">
        <v>266</v>
      </c>
      <c r="O16" s="321" t="s">
        <v>261</v>
      </c>
      <c r="P16" s="325"/>
      <c r="Q16" s="158" t="s">
        <v>226</v>
      </c>
    </row>
    <row r="17" spans="1:17" ht="14.5" customHeight="1">
      <c r="A17" s="326" t="s">
        <v>334</v>
      </c>
      <c r="B17" s="329"/>
      <c r="C17" s="330"/>
      <c r="D17" s="331"/>
      <c r="E17" s="316"/>
      <c r="F17" s="316"/>
      <c r="G17" s="332"/>
      <c r="H17" s="329"/>
      <c r="I17" s="330"/>
      <c r="J17" s="330"/>
      <c r="K17" s="331"/>
      <c r="L17" s="161"/>
      <c r="M17" s="161"/>
      <c r="N17" s="161"/>
      <c r="O17" s="333"/>
      <c r="P17" s="333"/>
      <c r="Q17" s="162"/>
    </row>
    <row r="18" spans="1:17">
      <c r="A18" s="327"/>
      <c r="B18" s="332"/>
      <c r="C18" s="334"/>
      <c r="D18" s="335"/>
      <c r="E18" s="316"/>
      <c r="F18" s="316"/>
      <c r="G18" s="332"/>
      <c r="H18" s="332"/>
      <c r="I18" s="334"/>
      <c r="J18" s="334"/>
      <c r="K18" s="335"/>
      <c r="L18" s="163"/>
      <c r="M18" s="163"/>
      <c r="N18" s="163"/>
      <c r="O18" s="316"/>
      <c r="P18" s="316"/>
      <c r="Q18" s="164"/>
    </row>
    <row r="19" spans="1:17">
      <c r="A19" s="327"/>
      <c r="B19" s="332"/>
      <c r="C19" s="334"/>
      <c r="D19" s="335"/>
      <c r="E19" s="316"/>
      <c r="F19" s="316"/>
      <c r="G19" s="332"/>
      <c r="H19" s="332"/>
      <c r="I19" s="334"/>
      <c r="J19" s="334"/>
      <c r="K19" s="335"/>
      <c r="L19" s="163"/>
      <c r="M19" s="163"/>
      <c r="N19" s="163"/>
      <c r="O19" s="316"/>
      <c r="P19" s="316"/>
      <c r="Q19" s="164"/>
    </row>
    <row r="20" spans="1:17" ht="15" thickBot="1">
      <c r="A20" s="328"/>
      <c r="B20" s="317"/>
      <c r="C20" s="318"/>
      <c r="D20" s="319"/>
      <c r="E20" s="316"/>
      <c r="F20" s="316"/>
      <c r="G20" s="332"/>
      <c r="H20" s="317"/>
      <c r="I20" s="318"/>
      <c r="J20" s="318"/>
      <c r="K20" s="319"/>
      <c r="L20" s="163"/>
      <c r="M20" s="163"/>
      <c r="N20" s="163"/>
      <c r="O20" s="316"/>
      <c r="P20" s="316"/>
      <c r="Q20" s="164"/>
    </row>
    <row r="21" spans="1:17" s="146" customFormat="1" ht="30.75" customHeight="1" thickBot="1">
      <c r="A21" s="147"/>
      <c r="B21" s="321" t="s">
        <v>314</v>
      </c>
      <c r="C21" s="322"/>
      <c r="D21" s="323"/>
      <c r="E21" s="321" t="s">
        <v>225</v>
      </c>
      <c r="F21" s="324"/>
      <c r="G21" s="325"/>
      <c r="H21" s="321" t="s">
        <v>262</v>
      </c>
      <c r="I21" s="322"/>
      <c r="J21" s="322"/>
      <c r="K21" s="323"/>
      <c r="L21" s="158" t="s">
        <v>222</v>
      </c>
      <c r="M21" s="158" t="s">
        <v>223</v>
      </c>
      <c r="N21" s="158" t="s">
        <v>266</v>
      </c>
      <c r="O21" s="321" t="s">
        <v>261</v>
      </c>
      <c r="P21" s="325"/>
      <c r="Q21" s="158" t="s">
        <v>226</v>
      </c>
    </row>
    <row r="22" spans="1:17" ht="15" customHeight="1">
      <c r="A22" s="326" t="s">
        <v>335</v>
      </c>
      <c r="B22" s="329"/>
      <c r="C22" s="330"/>
      <c r="D22" s="331"/>
      <c r="E22" s="316"/>
      <c r="F22" s="316"/>
      <c r="G22" s="332"/>
      <c r="H22" s="329"/>
      <c r="I22" s="330"/>
      <c r="J22" s="330"/>
      <c r="K22" s="331"/>
      <c r="L22" s="161"/>
      <c r="M22" s="161"/>
      <c r="N22" s="161"/>
      <c r="O22" s="333"/>
      <c r="P22" s="333"/>
      <c r="Q22" s="162"/>
    </row>
    <row r="23" spans="1:17">
      <c r="A23" s="327"/>
      <c r="B23" s="332"/>
      <c r="C23" s="334"/>
      <c r="D23" s="335"/>
      <c r="E23" s="316"/>
      <c r="F23" s="316"/>
      <c r="G23" s="332"/>
      <c r="H23" s="332"/>
      <c r="I23" s="334"/>
      <c r="J23" s="334"/>
      <c r="K23" s="335"/>
      <c r="L23" s="163"/>
      <c r="M23" s="163"/>
      <c r="N23" s="163"/>
      <c r="O23" s="316"/>
      <c r="P23" s="316"/>
      <c r="Q23" s="164"/>
    </row>
    <row r="24" spans="1:17">
      <c r="A24" s="327"/>
      <c r="B24" s="332"/>
      <c r="C24" s="334"/>
      <c r="D24" s="335"/>
      <c r="E24" s="316"/>
      <c r="F24" s="316"/>
      <c r="G24" s="332"/>
      <c r="H24" s="332"/>
      <c r="I24" s="334"/>
      <c r="J24" s="334"/>
      <c r="K24" s="335"/>
      <c r="L24" s="163"/>
      <c r="M24" s="163"/>
      <c r="N24" s="163"/>
      <c r="O24" s="316"/>
      <c r="P24" s="316"/>
      <c r="Q24" s="164"/>
    </row>
    <row r="25" spans="1:17" ht="15" thickBot="1">
      <c r="A25" s="328"/>
      <c r="B25" s="317"/>
      <c r="C25" s="318"/>
      <c r="D25" s="319"/>
      <c r="E25" s="320"/>
      <c r="F25" s="320"/>
      <c r="G25" s="317"/>
      <c r="H25" s="317"/>
      <c r="I25" s="318"/>
      <c r="J25" s="318"/>
      <c r="K25" s="319"/>
      <c r="L25" s="165"/>
      <c r="M25" s="165"/>
      <c r="N25" s="165"/>
      <c r="O25" s="320"/>
      <c r="P25" s="320"/>
      <c r="Q25" s="166"/>
    </row>
    <row r="26" spans="1:17" s="146" customFormat="1" ht="30.75" customHeight="1" thickBot="1">
      <c r="A26" s="147"/>
      <c r="B26" s="321" t="s">
        <v>314</v>
      </c>
      <c r="C26" s="322"/>
      <c r="D26" s="323"/>
      <c r="E26" s="321" t="s">
        <v>225</v>
      </c>
      <c r="F26" s="324"/>
      <c r="G26" s="325"/>
      <c r="H26" s="321" t="s">
        <v>262</v>
      </c>
      <c r="I26" s="322"/>
      <c r="J26" s="322"/>
      <c r="K26" s="323"/>
      <c r="L26" s="158" t="s">
        <v>222</v>
      </c>
      <c r="M26" s="158" t="s">
        <v>223</v>
      </c>
      <c r="N26" s="158" t="s">
        <v>266</v>
      </c>
      <c r="O26" s="321" t="s">
        <v>261</v>
      </c>
      <c r="P26" s="325"/>
      <c r="Q26" s="158" t="s">
        <v>226</v>
      </c>
    </row>
    <row r="27" spans="1:17" ht="15" customHeight="1">
      <c r="A27" s="326" t="s">
        <v>336</v>
      </c>
      <c r="B27" s="329"/>
      <c r="C27" s="330"/>
      <c r="D27" s="331"/>
      <c r="E27" s="316"/>
      <c r="F27" s="316"/>
      <c r="G27" s="332"/>
      <c r="H27" s="329"/>
      <c r="I27" s="330"/>
      <c r="J27" s="330"/>
      <c r="K27" s="331"/>
      <c r="L27" s="174"/>
      <c r="M27" s="174"/>
      <c r="N27" s="174"/>
      <c r="O27" s="333"/>
      <c r="P27" s="333"/>
      <c r="Q27" s="162"/>
    </row>
    <row r="28" spans="1:17">
      <c r="A28" s="327"/>
      <c r="B28" s="332"/>
      <c r="C28" s="334"/>
      <c r="D28" s="335"/>
      <c r="E28" s="316"/>
      <c r="F28" s="316"/>
      <c r="G28" s="332"/>
      <c r="H28" s="332"/>
      <c r="I28" s="334"/>
      <c r="J28" s="334"/>
      <c r="K28" s="335"/>
      <c r="L28" s="175"/>
      <c r="M28" s="175"/>
      <c r="N28" s="175"/>
      <c r="O28" s="316"/>
      <c r="P28" s="316"/>
      <c r="Q28" s="164"/>
    </row>
    <row r="29" spans="1:17">
      <c r="A29" s="327"/>
      <c r="B29" s="332"/>
      <c r="C29" s="334"/>
      <c r="D29" s="335"/>
      <c r="E29" s="316"/>
      <c r="F29" s="316"/>
      <c r="G29" s="332"/>
      <c r="H29" s="332"/>
      <c r="I29" s="334"/>
      <c r="J29" s="334"/>
      <c r="K29" s="335"/>
      <c r="L29" s="175"/>
      <c r="M29" s="175"/>
      <c r="N29" s="175"/>
      <c r="O29" s="316"/>
      <c r="P29" s="316"/>
      <c r="Q29" s="164"/>
    </row>
    <row r="30" spans="1:17" ht="15" thickBot="1">
      <c r="A30" s="328"/>
      <c r="B30" s="317"/>
      <c r="C30" s="318"/>
      <c r="D30" s="319"/>
      <c r="E30" s="320"/>
      <c r="F30" s="320"/>
      <c r="G30" s="317"/>
      <c r="H30" s="317"/>
      <c r="I30" s="318"/>
      <c r="J30" s="318"/>
      <c r="K30" s="319"/>
      <c r="L30" s="177"/>
      <c r="M30" s="177"/>
      <c r="N30" s="177"/>
      <c r="O30" s="320"/>
      <c r="P30" s="320"/>
      <c r="Q30" s="166"/>
    </row>
    <row r="32" spans="1:17">
      <c r="B32" s="156"/>
    </row>
    <row r="33" spans="2:2">
      <c r="B33" s="156"/>
    </row>
    <row r="34" spans="2:2">
      <c r="B34" s="157"/>
    </row>
    <row r="36" spans="2:2">
      <c r="B36" s="157"/>
    </row>
    <row r="38" spans="2:2">
      <c r="B38" s="146"/>
    </row>
  </sheetData>
  <sheetProtection password="CA09" sheet="1" objects="1" scenarios="1"/>
  <mergeCells count="95">
    <mergeCell ref="E25:G25"/>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E24:G24"/>
    <mergeCell ref="B23:D23"/>
    <mergeCell ref="B24:D24"/>
    <mergeCell ref="E16:G16"/>
    <mergeCell ref="E17:G17"/>
    <mergeCell ref="E18:G18"/>
    <mergeCell ref="E19:G19"/>
    <mergeCell ref="E20:G20"/>
    <mergeCell ref="B21:D21"/>
    <mergeCell ref="B22:D22"/>
    <mergeCell ref="E21:G21"/>
    <mergeCell ref="E22:G22"/>
    <mergeCell ref="E23:G23"/>
    <mergeCell ref="O16:P16"/>
    <mergeCell ref="L6:Q6"/>
    <mergeCell ref="L7:Q7"/>
    <mergeCell ref="L9:Q9"/>
    <mergeCell ref="B11:D11"/>
    <mergeCell ref="B12:D12"/>
    <mergeCell ref="O11:P11"/>
    <mergeCell ref="B13:D13"/>
    <mergeCell ref="B14:D14"/>
    <mergeCell ref="B15:D15"/>
    <mergeCell ref="B16:D16"/>
    <mergeCell ref="E11:G11"/>
    <mergeCell ref="E12:G12"/>
    <mergeCell ref="E13:G13"/>
    <mergeCell ref="E14:G14"/>
    <mergeCell ref="E15:G15"/>
    <mergeCell ref="A22:A25"/>
    <mergeCell ref="O22:P22"/>
    <mergeCell ref="O23:P23"/>
    <mergeCell ref="O24:P24"/>
    <mergeCell ref="A17:A20"/>
    <mergeCell ref="O17:P17"/>
    <mergeCell ref="O18:P18"/>
    <mergeCell ref="O19:P19"/>
    <mergeCell ref="O25:P25"/>
    <mergeCell ref="O20:P20"/>
    <mergeCell ref="O21:P21"/>
    <mergeCell ref="B17:D17"/>
    <mergeCell ref="B25:D25"/>
    <mergeCell ref="B18:D18"/>
    <mergeCell ref="B19:D19"/>
    <mergeCell ref="B20:D20"/>
    <mergeCell ref="A12:A15"/>
    <mergeCell ref="O12:P12"/>
    <mergeCell ref="O13:P13"/>
    <mergeCell ref="O14:P14"/>
    <mergeCell ref="B3:E3"/>
    <mergeCell ref="F3:I3"/>
    <mergeCell ref="J3:K3"/>
    <mergeCell ref="B4:N4"/>
    <mergeCell ref="B6:K6"/>
    <mergeCell ref="B7:K7"/>
    <mergeCell ref="B9:K9"/>
    <mergeCell ref="O15:P15"/>
    <mergeCell ref="B8:K8"/>
    <mergeCell ref="B26:D26"/>
    <mergeCell ref="E26:G26"/>
    <mergeCell ref="H26:K26"/>
    <mergeCell ref="O26:P26"/>
    <mergeCell ref="A27:A30"/>
    <mergeCell ref="B27:D27"/>
    <mergeCell ref="E27:G27"/>
    <mergeCell ref="H27:K27"/>
    <mergeCell ref="O27:P27"/>
    <mergeCell ref="B28:D28"/>
    <mergeCell ref="E28:G28"/>
    <mergeCell ref="H28:K28"/>
    <mergeCell ref="O28:P28"/>
    <mergeCell ref="B29:D29"/>
    <mergeCell ref="E29:G29"/>
    <mergeCell ref="H29:K29"/>
    <mergeCell ref="O29:P29"/>
    <mergeCell ref="B30:D30"/>
    <mergeCell ref="E30:G30"/>
    <mergeCell ref="H30:K30"/>
    <mergeCell ref="O30:P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Input form</vt:lpstr>
      <vt:lpstr>Safeguarding Standard</vt:lpstr>
      <vt:lpstr>Intermediate Results</vt:lpstr>
      <vt:lpstr>Final Results</vt:lpstr>
      <vt:lpstr>Risk &amp; priorities</vt:lpstr>
      <vt:lpstr>Risk mitigation</vt:lpstr>
      <vt:lpstr>Improvement plan</vt:lpstr>
      <vt:lpstr>'Input form'!Print_Area</vt:lpstr>
      <vt:lpstr>'Intermediate Results'!Print_Titles</vt:lpstr>
      <vt:lpstr>'Input form'!RANGE_A1_C218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Boomers</dc:creator>
  <cp:lastModifiedBy>Jacob Winter</cp:lastModifiedBy>
  <cp:lastPrinted>2019-03-24T20:24:12Z</cp:lastPrinted>
  <dcterms:created xsi:type="dcterms:W3CDTF">2014-01-24T13:08:24Z</dcterms:created>
  <dcterms:modified xsi:type="dcterms:W3CDTF">2021-01-11T21:32:36Z</dcterms:modified>
</cp:coreProperties>
</file>